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655" yWindow="-15" windowWidth="14175" windowHeight="13365" firstSheet="1" activeTab="1"/>
  </bookViews>
  <sheets>
    <sheet name="CFL hh92 (2)" sheetId="1" state="hidden" r:id="rId1"/>
    <sheet name="Barrier diagramm" sheetId="2" r:id="rId2"/>
  </sheets>
  <calcPr calcId="125725"/>
</workbook>
</file>

<file path=xl/calcChain.xml><?xml version="1.0" encoding="utf-8"?>
<calcChain xmlns="http://schemas.openxmlformats.org/spreadsheetml/2006/main">
  <c r="AY34" i="1"/>
  <c r="AX34"/>
  <c r="AW34"/>
  <c r="AV34"/>
  <c r="AU34"/>
  <c r="AY33"/>
  <c r="AX33"/>
  <c r="AW33"/>
  <c r="AV33"/>
  <c r="AU33"/>
  <c r="AY32"/>
  <c r="AX32"/>
  <c r="AW32"/>
  <c r="AV32"/>
  <c r="AU32"/>
  <c r="AY31"/>
  <c r="AX31"/>
  <c r="AW31"/>
  <c r="AV31"/>
  <c r="AU31"/>
  <c r="AY30"/>
  <c r="AX30"/>
  <c r="AW30"/>
  <c r="D11" s="1"/>
  <c r="G11" s="1"/>
  <c r="AV30"/>
  <c r="AU30"/>
  <c r="AY29"/>
  <c r="AX29"/>
  <c r="AW29"/>
  <c r="AV29"/>
  <c r="AU29"/>
  <c r="AY28"/>
  <c r="AX28"/>
  <c r="AW28"/>
  <c r="D9" s="1"/>
  <c r="G9" s="1"/>
  <c r="AV28"/>
  <c r="AU28"/>
  <c r="AY27"/>
  <c r="AX27"/>
  <c r="AW27"/>
  <c r="AV27"/>
  <c r="AU27"/>
  <c r="AY26"/>
  <c r="AX26"/>
  <c r="AW26"/>
  <c r="D7" s="1"/>
  <c r="G7" s="1"/>
  <c r="AV26"/>
  <c r="AU26"/>
  <c r="AY25"/>
  <c r="AX25"/>
  <c r="AW25"/>
  <c r="AV25"/>
  <c r="AU25"/>
  <c r="AY24"/>
  <c r="AX24"/>
  <c r="AW24"/>
  <c r="D5" s="1"/>
  <c r="G5" s="1"/>
  <c r="AV24"/>
  <c r="AU24"/>
  <c r="AY23"/>
  <c r="AX23"/>
  <c r="AW23"/>
  <c r="D4" s="1"/>
  <c r="G4" s="1"/>
  <c r="M13" s="1"/>
  <c r="L13" s="1"/>
  <c r="AV23"/>
  <c r="AU23"/>
  <c r="AY22"/>
  <c r="AX22"/>
  <c r="AW22"/>
  <c r="D3" s="1"/>
  <c r="G3" s="1"/>
  <c r="AV22"/>
  <c r="AU22"/>
  <c r="AY21"/>
  <c r="AX21"/>
  <c r="AW21"/>
  <c r="D2" s="1"/>
  <c r="G2" s="1"/>
  <c r="AV21"/>
  <c r="AU21"/>
  <c r="AY20"/>
  <c r="AX20"/>
  <c r="AW20"/>
  <c r="D26" s="1"/>
  <c r="G26" s="1"/>
  <c r="M101" s="1"/>
  <c r="L101" s="1"/>
  <c r="AV20"/>
  <c r="AY19"/>
  <c r="AX19"/>
  <c r="AW19"/>
  <c r="D25" s="1"/>
  <c r="G25" s="1"/>
  <c r="AV19"/>
  <c r="AY18"/>
  <c r="AX18"/>
  <c r="AW18"/>
  <c r="AV18"/>
  <c r="AY17"/>
  <c r="AX17"/>
  <c r="AW17"/>
  <c r="D23" s="1"/>
  <c r="G23" s="1"/>
  <c r="AV17"/>
  <c r="AY16"/>
  <c r="AX16"/>
  <c r="AW16"/>
  <c r="D22" s="1"/>
  <c r="G22" s="1"/>
  <c r="AV16"/>
  <c r="AY15"/>
  <c r="AX15"/>
  <c r="AW15"/>
  <c r="D21" s="1"/>
  <c r="G21" s="1"/>
  <c r="AV15"/>
  <c r="AU15"/>
  <c r="U129"/>
  <c r="U124"/>
  <c r="U121"/>
  <c r="U116"/>
  <c r="R114"/>
  <c r="Q114"/>
  <c r="U112"/>
  <c r="R110"/>
  <c r="Q110"/>
  <c r="U108"/>
  <c r="R106"/>
  <c r="Q106"/>
  <c r="U103"/>
  <c r="R102"/>
  <c r="Q102"/>
  <c r="U99"/>
  <c r="R97"/>
  <c r="Q97"/>
  <c r="U95"/>
  <c r="R93"/>
  <c r="Q93"/>
  <c r="U92"/>
  <c r="U86"/>
  <c r="U82"/>
  <c r="U78"/>
  <c r="L77"/>
  <c r="U75"/>
  <c r="L73"/>
  <c r="U71"/>
  <c r="R68"/>
  <c r="Q68"/>
  <c r="L67"/>
  <c r="U66"/>
  <c r="L65"/>
  <c r="R64"/>
  <c r="Q64"/>
  <c r="U63"/>
  <c r="R60"/>
  <c r="Q60"/>
  <c r="U58"/>
  <c r="L58"/>
  <c r="K58"/>
  <c r="R55"/>
  <c r="Q55"/>
  <c r="U54"/>
  <c r="R51"/>
  <c r="Q51"/>
  <c r="U50"/>
  <c r="U46"/>
  <c r="R46"/>
  <c r="Q46"/>
  <c r="U41"/>
  <c r="U37"/>
  <c r="R35"/>
  <c r="Q35"/>
  <c r="U33"/>
  <c r="D32"/>
  <c r="G32" s="1"/>
  <c r="D31"/>
  <c r="G31" s="1"/>
  <c r="D30"/>
  <c r="G30" s="1"/>
  <c r="U29"/>
  <c r="G29"/>
  <c r="M112" s="1"/>
  <c r="L112" s="1"/>
  <c r="D29"/>
  <c r="G28"/>
  <c r="M109" s="1"/>
  <c r="L109" s="1"/>
  <c r="D28"/>
  <c r="G27"/>
  <c r="M103" s="1"/>
  <c r="L103" s="1"/>
  <c r="D27"/>
  <c r="U25"/>
  <c r="R25"/>
  <c r="Q25"/>
  <c r="D24"/>
  <c r="G24" s="1"/>
  <c r="U21"/>
  <c r="R21"/>
  <c r="Q21"/>
  <c r="G20"/>
  <c r="M75" s="1"/>
  <c r="L75" s="1"/>
  <c r="D20"/>
  <c r="D19"/>
  <c r="G19" s="1"/>
  <c r="G18"/>
  <c r="D18"/>
  <c r="R17"/>
  <c r="Q17"/>
  <c r="G17"/>
  <c r="D17"/>
  <c r="U16"/>
  <c r="D16"/>
  <c r="G16" s="1"/>
  <c r="D15"/>
  <c r="G15" s="1"/>
  <c r="D14"/>
  <c r="G14" s="1"/>
  <c r="R13"/>
  <c r="Q13"/>
  <c r="D13"/>
  <c r="G13" s="1"/>
  <c r="U12"/>
  <c r="D12"/>
  <c r="G12" s="1"/>
  <c r="D10"/>
  <c r="G10" s="1"/>
  <c r="U8"/>
  <c r="R8"/>
  <c r="Q8"/>
  <c r="D8"/>
  <c r="G8" s="1"/>
  <c r="D6"/>
  <c r="G6" s="1"/>
  <c r="U4"/>
  <c r="R4"/>
  <c r="Q4"/>
  <c r="M5" l="1"/>
  <c r="M4"/>
  <c r="M2"/>
  <c r="M20"/>
  <c r="M18"/>
  <c r="M21"/>
  <c r="M19"/>
  <c r="M29"/>
  <c r="L29" s="1"/>
  <c r="M28"/>
  <c r="L28" s="1"/>
  <c r="M27"/>
  <c r="L27" s="1"/>
  <c r="M26"/>
  <c r="L26" s="1"/>
  <c r="M33"/>
  <c r="L33" s="1"/>
  <c r="M32"/>
  <c r="L32" s="1"/>
  <c r="M31"/>
  <c r="L31" s="1"/>
  <c r="M30"/>
  <c r="L30" s="1"/>
  <c r="M41"/>
  <c r="L41" s="1"/>
  <c r="M40"/>
  <c r="L40" s="1"/>
  <c r="M39"/>
  <c r="L39" s="1"/>
  <c r="M38"/>
  <c r="L38" s="1"/>
  <c r="M49"/>
  <c r="L49" s="1"/>
  <c r="M48"/>
  <c r="L48" s="1"/>
  <c r="M47"/>
  <c r="L47" s="1"/>
  <c r="M46"/>
  <c r="L46" s="1"/>
  <c r="M50"/>
  <c r="L50" s="1"/>
  <c r="M53"/>
  <c r="L53" s="1"/>
  <c r="M52"/>
  <c r="L52" s="1"/>
  <c r="M51"/>
  <c r="L51" s="1"/>
  <c r="M57"/>
  <c r="L57" s="1"/>
  <c r="M56"/>
  <c r="L56" s="1"/>
  <c r="M55"/>
  <c r="L55" s="1"/>
  <c r="M54"/>
  <c r="L54" s="1"/>
  <c r="M61"/>
  <c r="M59"/>
  <c r="M60"/>
  <c r="M63"/>
  <c r="L63" s="1"/>
  <c r="M62"/>
  <c r="L62" s="1"/>
  <c r="M64"/>
  <c r="L64" s="1"/>
  <c r="M80"/>
  <c r="M81"/>
  <c r="M79"/>
  <c r="M78"/>
  <c r="M85"/>
  <c r="L85" s="1"/>
  <c r="M84"/>
  <c r="L84" s="1"/>
  <c r="M83"/>
  <c r="L83" s="1"/>
  <c r="M82"/>
  <c r="L82" s="1"/>
  <c r="M93"/>
  <c r="L93" s="1"/>
  <c r="M92"/>
  <c r="L92" s="1"/>
  <c r="M91"/>
  <c r="L91" s="1"/>
  <c r="M90"/>
  <c r="L90" s="1"/>
  <c r="M117"/>
  <c r="L117" s="1"/>
  <c r="M116"/>
  <c r="L116" s="1"/>
  <c r="M115"/>
  <c r="L115" s="1"/>
  <c r="M114"/>
  <c r="L114" s="1"/>
  <c r="M125"/>
  <c r="L125" s="1"/>
  <c r="M124"/>
  <c r="L124" s="1"/>
  <c r="M123"/>
  <c r="L123" s="1"/>
  <c r="M122"/>
  <c r="L122" s="1"/>
  <c r="M12"/>
  <c r="L12" s="1"/>
  <c r="M8"/>
  <c r="L8" s="1"/>
  <c r="M7"/>
  <c r="L7" s="1"/>
  <c r="M6"/>
  <c r="L6" s="1"/>
  <c r="M16"/>
  <c r="L16" s="1"/>
  <c r="M15"/>
  <c r="L15" s="1"/>
  <c r="M14"/>
  <c r="L14" s="1"/>
  <c r="M25"/>
  <c r="L25" s="1"/>
  <c r="M24"/>
  <c r="L24" s="1"/>
  <c r="M23"/>
  <c r="L23" s="1"/>
  <c r="M22"/>
  <c r="L22" s="1"/>
  <c r="M36"/>
  <c r="M34"/>
  <c r="M37"/>
  <c r="M35"/>
  <c r="M45"/>
  <c r="L45" s="1"/>
  <c r="M44"/>
  <c r="L44" s="1"/>
  <c r="M43"/>
  <c r="L43" s="1"/>
  <c r="M42"/>
  <c r="L42" s="1"/>
  <c r="M69"/>
  <c r="L69" s="1"/>
  <c r="M68"/>
  <c r="L68" s="1"/>
  <c r="M66"/>
  <c r="L66" s="1"/>
  <c r="M71"/>
  <c r="L71" s="1"/>
  <c r="M70"/>
  <c r="L70" s="1"/>
  <c r="M72"/>
  <c r="L72" s="1"/>
  <c r="M86"/>
  <c r="L86" s="1"/>
  <c r="M89"/>
  <c r="L89" s="1"/>
  <c r="M88"/>
  <c r="L88" s="1"/>
  <c r="M87"/>
  <c r="L87" s="1"/>
  <c r="M95"/>
  <c r="L95" s="1"/>
  <c r="M94"/>
  <c r="L94" s="1"/>
  <c r="M97"/>
  <c r="L97" s="1"/>
  <c r="M96"/>
  <c r="L96" s="1"/>
  <c r="M121"/>
  <c r="L121" s="1"/>
  <c r="M120"/>
  <c r="L120" s="1"/>
  <c r="M119"/>
  <c r="L119" s="1"/>
  <c r="M118"/>
  <c r="L118" s="1"/>
  <c r="M3"/>
  <c r="M10"/>
  <c r="L10" s="1"/>
  <c r="M9"/>
  <c r="L9" s="1"/>
  <c r="M11"/>
  <c r="L11" s="1"/>
  <c r="M17"/>
  <c r="L17" s="1"/>
  <c r="M76"/>
  <c r="L76" s="1"/>
  <c r="M98"/>
  <c r="L98" s="1"/>
  <c r="M99"/>
  <c r="L99" s="1"/>
  <c r="M104"/>
  <c r="L104" s="1"/>
  <c r="M105"/>
  <c r="L105" s="1"/>
  <c r="M106"/>
  <c r="L106" s="1"/>
  <c r="M107"/>
  <c r="L107" s="1"/>
  <c r="M108"/>
  <c r="L108" s="1"/>
  <c r="M113"/>
  <c r="L113" s="1"/>
  <c r="M74"/>
  <c r="L74" s="1"/>
  <c r="M100"/>
  <c r="L100" s="1"/>
  <c r="M102"/>
  <c r="L102" s="1"/>
  <c r="M110"/>
  <c r="L110" s="1"/>
  <c r="M111"/>
  <c r="L111" s="1"/>
  <c r="L3" l="1"/>
  <c r="K3"/>
  <c r="L37"/>
  <c r="K37"/>
  <c r="K36"/>
  <c r="L36"/>
  <c r="L78"/>
  <c r="K78"/>
  <c r="L81"/>
  <c r="K81"/>
  <c r="K59"/>
  <c r="L59"/>
  <c r="L19"/>
  <c r="K19"/>
  <c r="K18"/>
  <c r="L18"/>
  <c r="K2"/>
  <c r="L2"/>
  <c r="K5"/>
  <c r="L5"/>
  <c r="L35"/>
  <c r="K35"/>
  <c r="K34"/>
  <c r="L34"/>
  <c r="L79"/>
  <c r="K79"/>
  <c r="K80"/>
  <c r="L80"/>
  <c r="L60"/>
  <c r="K60"/>
  <c r="K61"/>
  <c r="L61"/>
  <c r="L21"/>
  <c r="K21"/>
  <c r="K20"/>
  <c r="L20"/>
  <c r="K4"/>
  <c r="L4"/>
</calcChain>
</file>

<file path=xl/sharedStrings.xml><?xml version="1.0" encoding="utf-8"?>
<sst xmlns="http://schemas.openxmlformats.org/spreadsheetml/2006/main" count="610" uniqueCount="127">
  <si>
    <r>
      <t xml:space="preserve">Example 1) </t>
    </r>
    <r>
      <rPr>
        <b/>
        <u/>
        <sz val="16"/>
        <color theme="1"/>
        <rFont val="Calibri"/>
        <family val="2"/>
        <scheme val="minor"/>
      </rPr>
      <t>Households: Lighting and Refrigeration, 1992</t>
    </r>
  </si>
  <si>
    <t>Bewertung der Barriere</t>
  </si>
  <si>
    <t>Bewertung des Projektes</t>
  </si>
  <si>
    <t>Strategie des Projektes</t>
  </si>
  <si>
    <t>Bewertung der Barriere als Zahlenwert</t>
  </si>
  <si>
    <t>Innenkreis</t>
  </si>
  <si>
    <t>Barrier</t>
  </si>
  <si>
    <t>Barrier-Gradient</t>
  </si>
  <si>
    <t>5 Akteurs Projekt</t>
  </si>
  <si>
    <t>6 Akteurs Projekt</t>
  </si>
  <si>
    <t>Financers (F)</t>
  </si>
  <si>
    <t>Ignorance</t>
  </si>
  <si>
    <t xml:space="preserve"> </t>
  </si>
  <si>
    <t>F1</t>
  </si>
  <si>
    <t>A</t>
  </si>
  <si>
    <t>lack of expertise</t>
  </si>
  <si>
    <t>B</t>
  </si>
  <si>
    <t>F-Ignorance</t>
  </si>
  <si>
    <t>Lack of cost effectiveness</t>
  </si>
  <si>
    <t>C</t>
  </si>
  <si>
    <t>Lack of business model</t>
  </si>
  <si>
    <t>D</t>
  </si>
  <si>
    <t>Policy Maker (PM)</t>
  </si>
  <si>
    <t>Lack of interest/ motivation</t>
  </si>
  <si>
    <t>F2</t>
  </si>
  <si>
    <t>ignorance</t>
  </si>
  <si>
    <t>Consultancy</t>
  </si>
  <si>
    <t>lack of affordability</t>
  </si>
  <si>
    <t>Consumers (C)</t>
  </si>
  <si>
    <t>Consumers Ignorance</t>
  </si>
  <si>
    <t>Awareness Campaign</t>
  </si>
  <si>
    <t>F3</t>
  </si>
  <si>
    <t>Labels</t>
  </si>
  <si>
    <t>Lack of access</t>
  </si>
  <si>
    <t>CFL</t>
  </si>
  <si>
    <t>F4</t>
  </si>
  <si>
    <t xml:space="preserve">sources: </t>
  </si>
  <si>
    <t>bulk purchases</t>
  </si>
  <si>
    <t>e4</t>
  </si>
  <si>
    <t>Supply Chain (SC-L) (lighting and appliance producers)</t>
  </si>
  <si>
    <t>a</t>
  </si>
  <si>
    <t>AGRA Menenco</t>
  </si>
  <si>
    <t>Implementing Agency IA</t>
  </si>
  <si>
    <t>IA-Ignorance</t>
  </si>
  <si>
    <t>Lack of expertise</t>
  </si>
  <si>
    <t>c</t>
  </si>
  <si>
    <t>Capacity Building</t>
  </si>
  <si>
    <t>b</t>
  </si>
  <si>
    <t>Grants</t>
  </si>
  <si>
    <t>PM1</t>
  </si>
  <si>
    <t>Lack of affordability</t>
  </si>
  <si>
    <t>e5</t>
  </si>
  <si>
    <t>d</t>
  </si>
  <si>
    <t>bulk purchase</t>
  </si>
  <si>
    <t>Business Model</t>
  </si>
  <si>
    <t>PM2</t>
  </si>
  <si>
    <t>e6</t>
  </si>
  <si>
    <t>PM-gnorance</t>
  </si>
  <si>
    <t>PM3</t>
  </si>
  <si>
    <t xml:space="preserve">Supply Chain (SC-A) (AC producers) </t>
  </si>
  <si>
    <t>e7</t>
  </si>
  <si>
    <t>Consultancy, GTZ ENEP</t>
  </si>
  <si>
    <t>PM4</t>
  </si>
  <si>
    <t>e8</t>
  </si>
  <si>
    <t>campaign</t>
  </si>
  <si>
    <t>C1</t>
  </si>
  <si>
    <t>Bewertung der Barrier: A=1,000000007; B:1,00000005; C=1,0; D=0,999999995</t>
  </si>
  <si>
    <t>e9</t>
  </si>
  <si>
    <t>Bewertung des Projekts: 0-keine Eingreiftiefe, 5:hohe Eingreiftiefe</t>
  </si>
  <si>
    <t>C-Ignorance</t>
  </si>
  <si>
    <t>C2</t>
  </si>
  <si>
    <t>Financiers</t>
  </si>
  <si>
    <t>e10</t>
  </si>
  <si>
    <t>Users</t>
  </si>
  <si>
    <t>Supply Chain</t>
  </si>
  <si>
    <t>Policy Makers</t>
  </si>
  <si>
    <t>C3</t>
  </si>
  <si>
    <t>e11</t>
  </si>
  <si>
    <t>C4</t>
  </si>
  <si>
    <t>e12</t>
  </si>
  <si>
    <t>C5</t>
  </si>
  <si>
    <t>e13</t>
  </si>
  <si>
    <t>C6</t>
  </si>
  <si>
    <t>e14</t>
  </si>
  <si>
    <t>IA1</t>
  </si>
  <si>
    <t>e15</t>
  </si>
  <si>
    <t>IA2</t>
  </si>
  <si>
    <t>e16</t>
  </si>
  <si>
    <t>IA3</t>
  </si>
  <si>
    <t>e17</t>
  </si>
  <si>
    <t>IA4</t>
  </si>
  <si>
    <t>e18</t>
  </si>
  <si>
    <t>IA5</t>
  </si>
  <si>
    <t>e19</t>
  </si>
  <si>
    <t>SC-L1</t>
  </si>
  <si>
    <t>SC-L2</t>
  </si>
  <si>
    <t>SC-Ignorance</t>
  </si>
  <si>
    <t>SC-L3</t>
  </si>
  <si>
    <t>SC-L4</t>
  </si>
  <si>
    <t>SC-L5</t>
  </si>
  <si>
    <t>SC-L6</t>
  </si>
  <si>
    <t>SC-A1</t>
  </si>
  <si>
    <t>SC-A2</t>
  </si>
  <si>
    <t>SC-A3</t>
  </si>
  <si>
    <t>SC-A4</t>
  </si>
  <si>
    <t>SC-A5</t>
  </si>
  <si>
    <t>SC-A6</t>
  </si>
  <si>
    <t>Supply Chain and Infrastructure</t>
  </si>
  <si>
    <t>Local financiers</t>
  </si>
  <si>
    <t>Consumers / Users</t>
  </si>
  <si>
    <t>Stakeholder group</t>
  </si>
  <si>
    <t>Intensity of Barrier</t>
  </si>
  <si>
    <t xml:space="preserve">Intensity of Barrier: </t>
  </si>
  <si>
    <t xml:space="preserve">Intensity of Barrier removal activity: </t>
  </si>
  <si>
    <t>very intense</t>
  </si>
  <si>
    <t>no activity</t>
  </si>
  <si>
    <t>Description of Barrier removal activity</t>
  </si>
  <si>
    <t>no barrier</t>
  </si>
  <si>
    <t>not favorable but no important barrier</t>
  </si>
  <si>
    <t>significant barrier</t>
  </si>
  <si>
    <t>show-stopping barrier</t>
  </si>
  <si>
    <t xml:space="preserve">Fill in values here: </t>
  </si>
  <si>
    <t xml:space="preserve">How to use: </t>
  </si>
  <si>
    <t xml:space="preserve">1. Map state of sector: Identify barriers to energy efficient / renewable market transformation for all four groups of stakeholders, score them from a to d. The wedges will change to the respective color. </t>
  </si>
  <si>
    <t>2. Match barriers with project activities: fill in the project activities in the last column, depending on where barriers are mitigated through project</t>
  </si>
  <si>
    <t>3. Mapping the project: score the intensity of the barrier removal activity of the project on a scale from 0 -5.</t>
  </si>
  <si>
    <t>Energy efficiency 
Labels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</si>
</sst>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7D74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F95FD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89">
    <xf numFmtId="0" fontId="0" fillId="0" borderId="0" xfId="0"/>
    <xf numFmtId="0" fontId="3" fillId="0" borderId="0" xfId="0" applyFont="1" applyAlignment="1">
      <alignment horizontal="left" indent="5"/>
    </xf>
    <xf numFmtId="0" fontId="6" fillId="0" borderId="0" xfId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2" borderId="0" xfId="1" applyFont="1" applyFill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/>
    <xf numFmtId="0" fontId="2" fillId="0" borderId="0" xfId="0" applyFont="1"/>
    <xf numFmtId="49" fontId="2" fillId="0" borderId="0" xfId="0" applyNumberFormat="1" applyFont="1"/>
    <xf numFmtId="0" fontId="5" fillId="3" borderId="1" xfId="1" applyFont="1" applyFill="1" applyBorder="1"/>
    <xf numFmtId="0" fontId="5" fillId="0" borderId="2" xfId="1" applyFont="1" applyBorder="1"/>
    <xf numFmtId="0" fontId="5" fillId="0" borderId="2" xfId="1" applyFont="1" applyBorder="1" applyAlignment="1">
      <alignment horizontal="center"/>
    </xf>
    <xf numFmtId="0" fontId="5" fillId="4" borderId="3" xfId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3" borderId="1" xfId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2" xfId="1" applyBorder="1" applyAlignment="1">
      <alignment horizontal="center"/>
    </xf>
    <xf numFmtId="0" fontId="5" fillId="0" borderId="3" xfId="1" applyBorder="1" applyAlignment="1">
      <alignment horizontal="center"/>
    </xf>
    <xf numFmtId="0" fontId="5" fillId="4" borderId="2" xfId="1" applyFill="1" applyBorder="1"/>
    <xf numFmtId="0" fontId="5" fillId="5" borderId="1" xfId="1" applyFill="1" applyBorder="1" applyAlignment="1">
      <alignment horizontal="center"/>
    </xf>
    <xf numFmtId="49" fontId="0" fillId="0" borderId="2" xfId="0" applyNumberFormat="1" applyBorder="1"/>
    <xf numFmtId="0" fontId="0" fillId="0" borderId="3" xfId="0" applyBorder="1"/>
    <xf numFmtId="0" fontId="0" fillId="0" borderId="2" xfId="0" applyBorder="1"/>
    <xf numFmtId="0" fontId="5" fillId="0" borderId="0" xfId="1"/>
    <xf numFmtId="0" fontId="5" fillId="3" borderId="4" xfId="1" applyFill="1" applyBorder="1"/>
    <xf numFmtId="0" fontId="5" fillId="0" borderId="0" xfId="1" applyFont="1" applyBorder="1"/>
    <xf numFmtId="0" fontId="5" fillId="0" borderId="0" xfId="1" applyBorder="1" applyAlignment="1">
      <alignment horizontal="center"/>
    </xf>
    <xf numFmtId="0" fontId="5" fillId="4" borderId="5" xfId="1" applyFill="1" applyBorder="1" applyAlignment="1">
      <alignment horizontal="center"/>
    </xf>
    <xf numFmtId="0" fontId="5" fillId="3" borderId="4" xfId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Border="1" applyAlignment="1">
      <alignment horizontal="center"/>
    </xf>
    <xf numFmtId="0" fontId="5" fillId="4" borderId="0" xfId="1" applyFill="1" applyBorder="1"/>
    <xf numFmtId="0" fontId="0" fillId="5" borderId="4" xfId="0" applyFill="1" applyBorder="1"/>
    <xf numFmtId="49" fontId="5" fillId="0" borderId="0" xfId="1" applyNumberFormat="1"/>
    <xf numFmtId="0" fontId="0" fillId="0" borderId="5" xfId="0" applyBorder="1"/>
    <xf numFmtId="0" fontId="5" fillId="5" borderId="4" xfId="1" applyFill="1" applyBorder="1" applyAlignment="1">
      <alignment horizontal="center"/>
    </xf>
    <xf numFmtId="0" fontId="0" fillId="0" borderId="0" xfId="0" applyBorder="1"/>
    <xf numFmtId="0" fontId="5" fillId="3" borderId="6" xfId="1" applyFill="1" applyBorder="1"/>
    <xf numFmtId="0" fontId="7" fillId="0" borderId="7" xfId="1" applyFont="1" applyBorder="1"/>
    <xf numFmtId="0" fontId="5" fillId="0" borderId="7" xfId="1" applyBorder="1" applyAlignment="1">
      <alignment horizontal="center"/>
    </xf>
    <xf numFmtId="0" fontId="5" fillId="4" borderId="8" xfId="1" applyFill="1" applyBorder="1" applyAlignment="1">
      <alignment horizontal="center"/>
    </xf>
    <xf numFmtId="0" fontId="5" fillId="5" borderId="6" xfId="1" applyFill="1" applyBorder="1" applyAlignment="1">
      <alignment horizontal="center"/>
    </xf>
    <xf numFmtId="49" fontId="0" fillId="0" borderId="7" xfId="0" applyNumberFormat="1" applyBorder="1"/>
    <xf numFmtId="0" fontId="0" fillId="0" borderId="8" xfId="0" applyBorder="1"/>
    <xf numFmtId="0" fontId="0" fillId="0" borderId="7" xfId="0" applyBorder="1"/>
    <xf numFmtId="0" fontId="5" fillId="6" borderId="1" xfId="1" applyFont="1" applyFill="1" applyBorder="1"/>
    <xf numFmtId="0" fontId="5" fillId="4" borderId="3" xfId="1" applyFill="1" applyBorder="1"/>
    <xf numFmtId="0" fontId="5" fillId="6" borderId="4" xfId="1" applyFill="1" applyBorder="1"/>
    <xf numFmtId="0" fontId="5" fillId="0" borderId="0" xfId="1" applyBorder="1"/>
    <xf numFmtId="0" fontId="5" fillId="2" borderId="0" xfId="1" applyFill="1" applyAlignment="1">
      <alignment horizontal="center"/>
    </xf>
    <xf numFmtId="0" fontId="5" fillId="4" borderId="5" xfId="1" applyFill="1" applyBorder="1"/>
    <xf numFmtId="49" fontId="0" fillId="0" borderId="0" xfId="0" applyNumberFormat="1" applyBorder="1"/>
    <xf numFmtId="49" fontId="0" fillId="0" borderId="5" xfId="0" applyNumberFormat="1" applyBorder="1"/>
    <xf numFmtId="0" fontId="5" fillId="6" borderId="6" xfId="1" applyFill="1" applyBorder="1"/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4" borderId="8" xfId="1" applyFill="1" applyBorder="1"/>
    <xf numFmtId="0" fontId="5" fillId="7" borderId="1" xfId="1" applyFont="1" applyFill="1" applyBorder="1"/>
    <xf numFmtId="0" fontId="5" fillId="7" borderId="4" xfId="1" applyFill="1" applyBorder="1"/>
    <xf numFmtId="0" fontId="5" fillId="4" borderId="7" xfId="1" applyFill="1" applyBorder="1"/>
    <xf numFmtId="0" fontId="5" fillId="2" borderId="0" xfId="1" applyFill="1" applyBorder="1" applyAlignment="1">
      <alignment horizontal="center"/>
    </xf>
    <xf numFmtId="0" fontId="5" fillId="7" borderId="6" xfId="1" applyFill="1" applyBorder="1"/>
    <xf numFmtId="0" fontId="5" fillId="0" borderId="7" xfId="1" applyBorder="1"/>
    <xf numFmtId="0" fontId="5" fillId="8" borderId="1" xfId="1" applyFill="1" applyBorder="1"/>
    <xf numFmtId="0" fontId="5" fillId="2" borderId="2" xfId="1" applyFont="1" applyFill="1" applyBorder="1" applyAlignment="1">
      <alignment horizontal="left"/>
    </xf>
    <xf numFmtId="0" fontId="5" fillId="9" borderId="1" xfId="1" applyFont="1" applyFill="1" applyBorder="1"/>
    <xf numFmtId="0" fontId="5" fillId="2" borderId="2" xfId="1" applyFont="1" applyFill="1" applyBorder="1"/>
    <xf numFmtId="0" fontId="5" fillId="8" borderId="4" xfId="1" applyFill="1" applyBorder="1"/>
    <xf numFmtId="0" fontId="5" fillId="2" borderId="0" xfId="1" applyFont="1" applyFill="1" applyBorder="1" applyAlignment="1">
      <alignment horizontal="left"/>
    </xf>
    <xf numFmtId="0" fontId="5" fillId="9" borderId="4" xfId="1" applyFill="1" applyBorder="1"/>
    <xf numFmtId="0" fontId="5" fillId="2" borderId="0" xfId="1" applyFill="1" applyBorder="1"/>
    <xf numFmtId="0" fontId="5" fillId="3" borderId="6" xfId="1" applyFill="1" applyBorder="1" applyAlignment="1">
      <alignment horizontal="center"/>
    </xf>
    <xf numFmtId="0" fontId="5" fillId="2" borderId="7" xfId="1" applyFill="1" applyBorder="1" applyAlignment="1">
      <alignment horizontal="center"/>
    </xf>
    <xf numFmtId="0" fontId="5" fillId="0" borderId="8" xfId="1" applyBorder="1" applyAlignment="1">
      <alignment horizontal="center"/>
    </xf>
    <xf numFmtId="0" fontId="5" fillId="10" borderId="1" xfId="1" applyFill="1" applyBorder="1" applyAlignment="1">
      <alignment horizontal="center"/>
    </xf>
    <xf numFmtId="0" fontId="5" fillId="2" borderId="2" xfId="1" applyFill="1" applyBorder="1" applyAlignment="1">
      <alignment horizontal="center"/>
    </xf>
    <xf numFmtId="0" fontId="5" fillId="2" borderId="0" xfId="1" applyFill="1" applyBorder="1" applyAlignment="1">
      <alignment horizontal="left"/>
    </xf>
    <xf numFmtId="0" fontId="5" fillId="10" borderId="4" xfId="1" applyFill="1" applyBorder="1" applyAlignment="1">
      <alignment horizontal="center"/>
    </xf>
    <xf numFmtId="0" fontId="5" fillId="11" borderId="1" xfId="1" applyFill="1" applyBorder="1" applyAlignment="1">
      <alignment horizontal="center"/>
    </xf>
    <xf numFmtId="0" fontId="5" fillId="9" borderId="6" xfId="1" applyFill="1" applyBorder="1"/>
    <xf numFmtId="0" fontId="5" fillId="2" borderId="7" xfId="1" applyFill="1" applyBorder="1"/>
    <xf numFmtId="0" fontId="5" fillId="2" borderId="7" xfId="1" applyFill="1" applyBorder="1" applyAlignment="1">
      <alignment horizontal="left"/>
    </xf>
    <xf numFmtId="0" fontId="0" fillId="11" borderId="4" xfId="0" applyFill="1" applyBorder="1"/>
    <xf numFmtId="0" fontId="5" fillId="8" borderId="6" xfId="1" applyFill="1" applyBorder="1"/>
    <xf numFmtId="0" fontId="5" fillId="2" borderId="2" xfId="1" applyFill="1" applyBorder="1"/>
    <xf numFmtId="0" fontId="5" fillId="11" borderId="4" xfId="1" applyFill="1" applyBorder="1" applyAlignment="1">
      <alignment horizontal="center"/>
    </xf>
    <xf numFmtId="0" fontId="5" fillId="11" borderId="6" xfId="1" applyFill="1" applyBorder="1" applyAlignment="1">
      <alignment horizontal="center"/>
    </xf>
    <xf numFmtId="0" fontId="5" fillId="8" borderId="4" xfId="1" applyFont="1" applyFill="1" applyBorder="1"/>
    <xf numFmtId="0" fontId="5" fillId="12" borderId="0" xfId="1" applyFont="1" applyFill="1" applyBorder="1"/>
    <xf numFmtId="0" fontId="5" fillId="12" borderId="0" xfId="1" applyFont="1" applyFill="1" applyBorder="1" applyAlignment="1">
      <alignment horizontal="left"/>
    </xf>
    <xf numFmtId="0" fontId="5" fillId="12" borderId="0" xfId="1" applyFill="1" applyBorder="1"/>
    <xf numFmtId="0" fontId="5" fillId="12" borderId="0" xfId="1" applyFill="1" applyBorder="1" applyAlignment="1">
      <alignment horizontal="left"/>
    </xf>
    <xf numFmtId="0" fontId="5" fillId="12" borderId="7" xfId="1" applyFill="1" applyBorder="1"/>
    <xf numFmtId="0" fontId="5" fillId="12" borderId="7" xfId="1" applyFill="1" applyBorder="1" applyAlignment="1">
      <alignment horizontal="left"/>
    </xf>
    <xf numFmtId="0" fontId="5" fillId="10" borderId="6" xfId="1" applyFill="1" applyBorder="1" applyAlignment="1">
      <alignment horizontal="center"/>
    </xf>
    <xf numFmtId="0" fontId="5" fillId="12" borderId="0" xfId="1" applyFill="1"/>
    <xf numFmtId="0" fontId="5" fillId="12" borderId="0" xfId="1" applyFill="1" applyAlignment="1">
      <alignment horizontal="left"/>
    </xf>
    <xf numFmtId="0" fontId="5" fillId="0" borderId="0" xfId="1" applyAlignment="1">
      <alignment horizontal="center"/>
    </xf>
    <xf numFmtId="0" fontId="5" fillId="12" borderId="0" xfId="1" applyFill="1" applyAlignment="1">
      <alignment horizontal="center"/>
    </xf>
    <xf numFmtId="0" fontId="5" fillId="7" borderId="1" xfId="1" applyFill="1" applyBorder="1" applyAlignment="1">
      <alignment horizontal="center"/>
    </xf>
    <xf numFmtId="0" fontId="5" fillId="2" borderId="0" xfId="1" applyFill="1"/>
    <xf numFmtId="0" fontId="5" fillId="7" borderId="4" xfId="1" applyFill="1" applyBorder="1" applyAlignment="1">
      <alignment horizontal="center"/>
    </xf>
    <xf numFmtId="0" fontId="5" fillId="13" borderId="4" xfId="1" applyFill="1" applyBorder="1" applyAlignment="1">
      <alignment horizontal="center"/>
    </xf>
    <xf numFmtId="0" fontId="0" fillId="13" borderId="0" xfId="0" applyFill="1" applyBorder="1"/>
    <xf numFmtId="0" fontId="0" fillId="13" borderId="5" xfId="0" applyFill="1" applyBorder="1"/>
    <xf numFmtId="0" fontId="8" fillId="13" borderId="0" xfId="1" applyFont="1" applyFill="1" applyBorder="1" applyAlignment="1">
      <alignment horizontal="center"/>
    </xf>
    <xf numFmtId="0" fontId="5" fillId="7" borderId="6" xfId="1" applyFill="1" applyBorder="1" applyAlignment="1">
      <alignment horizontal="center"/>
    </xf>
    <xf numFmtId="0" fontId="0" fillId="7" borderId="4" xfId="0" applyFill="1" applyBorder="1"/>
    <xf numFmtId="0" fontId="5" fillId="7" borderId="9" xfId="1" applyFill="1" applyBorder="1" applyAlignment="1">
      <alignment horizontal="center"/>
    </xf>
    <xf numFmtId="0" fontId="5" fillId="7" borderId="10" xfId="1" applyFill="1" applyBorder="1" applyAlignment="1">
      <alignment horizontal="center"/>
    </xf>
    <xf numFmtId="0" fontId="8" fillId="13" borderId="7" xfId="1" applyFont="1" applyFill="1" applyBorder="1" applyAlignment="1">
      <alignment horizontal="center"/>
    </xf>
    <xf numFmtId="0" fontId="5" fillId="7" borderId="11" xfId="1" applyFill="1" applyBorder="1" applyAlignment="1">
      <alignment horizontal="center"/>
    </xf>
    <xf numFmtId="0" fontId="5" fillId="7" borderId="12" xfId="1" applyFill="1" applyBorder="1" applyAlignment="1">
      <alignment horizontal="center"/>
    </xf>
    <xf numFmtId="49" fontId="1" fillId="0" borderId="0" xfId="0" applyNumberFormat="1" applyFont="1"/>
    <xf numFmtId="0" fontId="5" fillId="9" borderId="1" xfId="1" applyFill="1" applyBorder="1" applyAlignment="1">
      <alignment horizontal="center"/>
    </xf>
    <xf numFmtId="0" fontId="5" fillId="9" borderId="4" xfId="1" applyFill="1" applyBorder="1" applyAlignment="1">
      <alignment horizontal="center"/>
    </xf>
    <xf numFmtId="0" fontId="5" fillId="9" borderId="12" xfId="1" applyFill="1" applyBorder="1" applyAlignment="1">
      <alignment horizontal="center"/>
    </xf>
    <xf numFmtId="0" fontId="0" fillId="9" borderId="4" xfId="0" applyFill="1" applyBorder="1"/>
    <xf numFmtId="0" fontId="5" fillId="9" borderId="6" xfId="1" applyFill="1" applyBorder="1" applyAlignment="1">
      <alignment horizontal="center"/>
    </xf>
    <xf numFmtId="0" fontId="5" fillId="14" borderId="1" xfId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14" borderId="4" xfId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14" borderId="12" xfId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15" borderId="1" xfId="1" applyFill="1" applyBorder="1" applyAlignment="1">
      <alignment horizontal="center"/>
    </xf>
    <xf numFmtId="0" fontId="0" fillId="15" borderId="4" xfId="0" applyFill="1" applyBorder="1"/>
    <xf numFmtId="0" fontId="5" fillId="15" borderId="4" xfId="1" applyFill="1" applyBorder="1" applyAlignment="1">
      <alignment horizontal="center"/>
    </xf>
    <xf numFmtId="0" fontId="5" fillId="15" borderId="6" xfId="1" applyFill="1" applyBorder="1" applyAlignment="1">
      <alignment horizontal="center"/>
    </xf>
    <xf numFmtId="0" fontId="5" fillId="14" borderId="6" xfId="1" applyFill="1" applyBorder="1" applyAlignment="1">
      <alignment horizontal="center"/>
    </xf>
    <xf numFmtId="0" fontId="5" fillId="15" borderId="13" xfId="1" applyFill="1" applyBorder="1" applyAlignment="1">
      <alignment horizontal="center"/>
    </xf>
    <xf numFmtId="0" fontId="5" fillId="8" borderId="1" xfId="1" applyFill="1" applyBorder="1" applyAlignment="1">
      <alignment horizontal="center"/>
    </xf>
    <xf numFmtId="0" fontId="5" fillId="8" borderId="4" xfId="1" applyFill="1" applyBorder="1" applyAlignment="1">
      <alignment horizontal="center"/>
    </xf>
    <xf numFmtId="0" fontId="5" fillId="8" borderId="11" xfId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0" fillId="8" borderId="4" xfId="0" applyFill="1" applyBorder="1"/>
    <xf numFmtId="0" fontId="5" fillId="8" borderId="6" xfId="1" applyFill="1" applyBorder="1" applyAlignment="1">
      <alignment horizontal="center"/>
    </xf>
    <xf numFmtId="0" fontId="5" fillId="8" borderId="10" xfId="1" applyFill="1" applyBorder="1" applyAlignment="1">
      <alignment horizontal="center"/>
    </xf>
    <xf numFmtId="49" fontId="0" fillId="13" borderId="0" xfId="0" applyNumberFormat="1" applyFill="1" applyBorder="1"/>
    <xf numFmtId="0" fontId="0" fillId="2" borderId="0" xfId="0" applyFill="1" applyBorder="1"/>
    <xf numFmtId="0" fontId="5" fillId="16" borderId="0" xfId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center"/>
    </xf>
    <xf numFmtId="0" fontId="5" fillId="0" borderId="0" xfId="1" applyFill="1" applyBorder="1" applyAlignment="1">
      <alignment horizontal="center"/>
    </xf>
    <xf numFmtId="0" fontId="5" fillId="0" borderId="0" xfId="1" applyFill="1" applyBorder="1" applyAlignment="1">
      <alignment horizontal="left"/>
    </xf>
    <xf numFmtId="0" fontId="5" fillId="0" borderId="0" xfId="1" applyFont="1" applyFill="1" applyBorder="1"/>
    <xf numFmtId="0" fontId="5" fillId="0" borderId="0" xfId="1" applyFill="1" applyBorder="1"/>
    <xf numFmtId="0" fontId="5" fillId="0" borderId="0" xfId="1" applyFont="1" applyFill="1" applyBorder="1" applyAlignment="1">
      <alignment horizontal="right"/>
    </xf>
    <xf numFmtId="0" fontId="5" fillId="0" borderId="0" xfId="1" applyFill="1" applyBorder="1" applyAlignment="1">
      <alignment horizontal="right"/>
    </xf>
    <xf numFmtId="0" fontId="0" fillId="0" borderId="0" xfId="0" applyAlignment="1">
      <alignment horizontal="right"/>
    </xf>
    <xf numFmtId="0" fontId="5" fillId="17" borderId="0" xfId="1" applyFont="1" applyFill="1" applyBorder="1" applyAlignment="1">
      <alignment horizontal="center"/>
    </xf>
    <xf numFmtId="0" fontId="5" fillId="6" borderId="0" xfId="1" applyFill="1" applyBorder="1" applyAlignment="1">
      <alignment horizontal="center"/>
    </xf>
    <xf numFmtId="0" fontId="5" fillId="19" borderId="0" xfId="1" applyFill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0" xfId="1" applyBorder="1" applyAlignment="1">
      <alignment horizontal="center"/>
    </xf>
    <xf numFmtId="0" fontId="5" fillId="20" borderId="10" xfId="1" applyFill="1" applyBorder="1"/>
    <xf numFmtId="0" fontId="5" fillId="2" borderId="10" xfId="1" applyFill="1" applyBorder="1" applyAlignment="1">
      <alignment horizontal="center"/>
    </xf>
    <xf numFmtId="0" fontId="9" fillId="18" borderId="10" xfId="1" applyFont="1" applyFill="1" applyBorder="1"/>
    <xf numFmtId="0" fontId="5" fillId="18" borderId="10" xfId="1" applyFill="1" applyBorder="1"/>
    <xf numFmtId="0" fontId="5" fillId="6" borderId="10" xfId="1" applyFill="1" applyBorder="1"/>
    <xf numFmtId="0" fontId="5" fillId="6" borderId="11" xfId="1" applyFill="1" applyBorder="1"/>
    <xf numFmtId="0" fontId="5" fillId="0" borderId="11" xfId="1" applyBorder="1" applyAlignment="1">
      <alignment horizontal="center"/>
    </xf>
    <xf numFmtId="0" fontId="2" fillId="0" borderId="14" xfId="0" applyFont="1" applyBorder="1" applyAlignment="1">
      <alignment wrapText="1"/>
    </xf>
    <xf numFmtId="0" fontId="5" fillId="2" borderId="10" xfId="1" applyFont="1" applyFill="1" applyBorder="1" applyAlignment="1">
      <alignment horizontal="center"/>
    </xf>
    <xf numFmtId="0" fontId="5" fillId="20" borderId="15" xfId="1" applyFill="1" applyBorder="1"/>
    <xf numFmtId="0" fontId="5" fillId="0" borderId="15" xfId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2" borderId="15" xfId="1" applyFill="1" applyBorder="1" applyAlignment="1">
      <alignment horizontal="center"/>
    </xf>
    <xf numFmtId="0" fontId="5" fillId="0" borderId="9" xfId="1" applyFont="1" applyBorder="1" applyAlignment="1" applyProtection="1">
      <alignment horizontal="center"/>
      <protection locked="0"/>
    </xf>
    <xf numFmtId="0" fontId="5" fillId="0" borderId="10" xfId="1" applyBorder="1" applyAlignment="1" applyProtection="1">
      <alignment horizontal="center"/>
      <protection locked="0"/>
    </xf>
    <xf numFmtId="0" fontId="5" fillId="0" borderId="10" xfId="1" applyFont="1" applyBorder="1" applyAlignment="1" applyProtection="1">
      <alignment horizontal="center"/>
      <protection locked="0"/>
    </xf>
    <xf numFmtId="0" fontId="5" fillId="0" borderId="15" xfId="1" applyBorder="1" applyAlignment="1" applyProtection="1">
      <alignment horizontal="center"/>
      <protection locked="0"/>
    </xf>
    <xf numFmtId="0" fontId="5" fillId="0" borderId="16" xfId="1" applyFont="1" applyBorder="1" applyAlignment="1" applyProtection="1">
      <alignment horizontal="center"/>
      <protection locked="0"/>
    </xf>
    <xf numFmtId="0" fontId="5" fillId="2" borderId="10" xfId="1" applyFill="1" applyBorder="1" applyAlignment="1" applyProtection="1">
      <alignment horizontal="center"/>
      <protection locked="0"/>
    </xf>
    <xf numFmtId="0" fontId="5" fillId="2" borderId="15" xfId="1" applyFill="1" applyBorder="1" applyAlignment="1" applyProtection="1">
      <alignment horizontal="center"/>
      <protection locked="0"/>
    </xf>
    <xf numFmtId="0" fontId="5" fillId="0" borderId="11" xfId="1" applyBorder="1" applyAlignment="1" applyProtection="1">
      <alignment horizontal="center"/>
      <protection locked="0"/>
    </xf>
    <xf numFmtId="0" fontId="5" fillId="6" borderId="16" xfId="1" applyFont="1" applyFill="1" applyBorder="1"/>
    <xf numFmtId="0" fontId="5" fillId="0" borderId="10" xfId="1" applyBorder="1" applyAlignment="1" applyProtection="1">
      <alignment horizontal="center" wrapText="1"/>
      <protection locked="0"/>
    </xf>
    <xf numFmtId="0" fontId="5" fillId="5" borderId="16" xfId="1" applyFill="1" applyBorder="1" applyAlignment="1">
      <alignment horizontal="left" vertical="top" wrapText="1"/>
    </xf>
    <xf numFmtId="0" fontId="5" fillId="5" borderId="10" xfId="1" applyFill="1" applyBorder="1" applyAlignment="1">
      <alignment horizontal="left" vertical="top" wrapText="1"/>
    </xf>
    <xf numFmtId="0" fontId="5" fillId="5" borderId="15" xfId="1" applyFill="1" applyBorder="1" applyAlignment="1">
      <alignment horizontal="left" vertical="top" wrapText="1"/>
    </xf>
    <xf numFmtId="0" fontId="5" fillId="20" borderId="9" xfId="1" applyFont="1" applyFill="1" applyBorder="1" applyAlignment="1">
      <alignment wrapText="1"/>
    </xf>
    <xf numFmtId="0" fontId="5" fillId="20" borderId="10" xfId="1" applyFont="1" applyFill="1" applyBorder="1" applyAlignment="1">
      <alignment wrapText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>
        <c:manualLayout>
          <c:layoutTarget val="inner"/>
          <c:xMode val="edge"/>
          <c:yMode val="edge"/>
          <c:x val="0.20102831218262826"/>
          <c:y val="0.12245171923775801"/>
          <c:w val="0.5214172177058165"/>
          <c:h val="0.68272332027831961"/>
        </c:manualLayout>
      </c:layout>
      <c:pieChart>
        <c:varyColors val="1"/>
        <c:ser>
          <c:idx val="2"/>
          <c:order val="1"/>
          <c:tx>
            <c:strRef>
              <c:f>'CFL hh92 (2)'!$K$1</c:f>
              <c:strCache>
                <c:ptCount val="1"/>
                <c:pt idx="0">
                  <c:v>Innenkreis</c:v>
                </c:pt>
              </c:strCache>
            </c:strRef>
          </c:tx>
          <c:dPt>
            <c:idx val="16"/>
            <c:spPr>
              <a:solidFill>
                <a:srgbClr val="FFFF99"/>
              </a:solidFill>
            </c:spPr>
          </c:dPt>
          <c:dPt>
            <c:idx val="35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76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cat>
            <c:strRef>
              <c:f>'CFL hh92 (2)'!$A$39:$A$42</c:f>
              <c:strCache>
                <c:ptCount val="4"/>
                <c:pt idx="0">
                  <c:v>Financiers</c:v>
                </c:pt>
                <c:pt idx="1">
                  <c:v>Users</c:v>
                </c:pt>
                <c:pt idx="2">
                  <c:v>Supply Chain</c:v>
                </c:pt>
                <c:pt idx="3">
                  <c:v>Policy Makers</c:v>
                </c:pt>
              </c:strCache>
            </c:strRef>
          </c:cat>
          <c:val>
            <c:numRef>
              <c:f>'CFL hh92 (2)'!$K$2:$K$125</c:f>
              <c:numCache>
                <c:formatCode>General</c:formatCode>
                <c:ptCount val="124"/>
                <c:pt idx="0">
                  <c:v>4.5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16">
                  <c:v>4.2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6.2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76">
                  <c:v>6.2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100">
                  <c:v>0</c:v>
                </c:pt>
              </c:numCache>
            </c:numRef>
          </c:val>
        </c:ser>
        <c:ser>
          <c:idx val="3"/>
          <c:order val="2"/>
          <c:tx>
            <c:strRef>
              <c:f>'CFL hh92 (2)'!$M$1</c:f>
              <c:strCache>
                <c:ptCount val="1"/>
                <c:pt idx="0">
                  <c:v>Barrier-Gradient</c:v>
                </c:pt>
              </c:strCache>
            </c:strRef>
          </c:tx>
          <c:cat>
            <c:strRef>
              <c:f>'CFL hh92 (2)'!$L$2:$L$125</c:f>
              <c:strCache>
                <c:ptCount val="99"/>
                <c:pt idx="0">
                  <c:v>Ignorance</c:v>
                </c:pt>
                <c:pt idx="6">
                  <c:v>lack of expertise</c:v>
                </c:pt>
                <c:pt idx="11">
                  <c:v>Lack of cost effectiveness</c:v>
                </c:pt>
                <c:pt idx="12">
                  <c:v>Lack of business model</c:v>
                </c:pt>
                <c:pt idx="16">
                  <c:v>Lack of interest/ motivation</c:v>
                </c:pt>
                <c:pt idx="20">
                  <c:v>ignorance</c:v>
                </c:pt>
                <c:pt idx="26">
                  <c:v>lack of expertise</c:v>
                </c:pt>
                <c:pt idx="28">
                  <c:v>lack of affordability</c:v>
                </c:pt>
                <c:pt idx="35">
                  <c:v>Consumers Ignorance</c:v>
                </c:pt>
                <c:pt idx="36">
                  <c:v>Lack of interest/ motivation</c:v>
                </c:pt>
                <c:pt idx="40">
                  <c:v>lack of expertise</c:v>
                </c:pt>
                <c:pt idx="47">
                  <c:v>Lack of access</c:v>
                </c:pt>
                <c:pt idx="50">
                  <c:v>lack of affordability</c:v>
                </c:pt>
                <c:pt idx="52">
                  <c:v>Lack of cost effectiveness</c:v>
                </c:pt>
                <c:pt idx="57">
                  <c:v>#BEZUG!</c:v>
                </c:pt>
                <c:pt idx="58">
                  <c:v>#BEZUG!</c:v>
                </c:pt>
                <c:pt idx="59">
                  <c:v>#BEZUG!</c:v>
                </c:pt>
                <c:pt idx="60">
                  <c:v>#BEZUG!</c:v>
                </c:pt>
                <c:pt idx="61">
                  <c:v>#BEZUG!</c:v>
                </c:pt>
                <c:pt idx="62">
                  <c:v>#BEZUG!</c:v>
                </c:pt>
                <c:pt idx="64">
                  <c:v>#BEZUG!</c:v>
                </c:pt>
                <c:pt idx="66">
                  <c:v>#BEZUG!</c:v>
                </c:pt>
                <c:pt idx="67">
                  <c:v>#BEZUG!</c:v>
                </c:pt>
                <c:pt idx="68">
                  <c:v>#BEZUG!</c:v>
                </c:pt>
                <c:pt idx="69">
                  <c:v>#BEZUG!</c:v>
                </c:pt>
                <c:pt idx="70">
                  <c:v>#BEZUG!</c:v>
                </c:pt>
                <c:pt idx="72">
                  <c:v>#BEZUG!</c:v>
                </c:pt>
                <c:pt idx="73">
                  <c:v>#BEZUG!</c:v>
                </c:pt>
                <c:pt idx="74">
                  <c:v>#BEZUG!</c:v>
                </c:pt>
                <c:pt idx="76">
                  <c:v>Ignorance</c:v>
                </c:pt>
                <c:pt idx="82">
                  <c:v>Lack of expertise</c:v>
                </c:pt>
                <c:pt idx="85">
                  <c:v>Lack of access</c:v>
                </c:pt>
                <c:pt idx="90">
                  <c:v>Lack of affordability</c:v>
                </c:pt>
                <c:pt idx="95">
                  <c:v>Lack of cost effectiveness</c:v>
                </c:pt>
                <c:pt idx="98">
                  <c:v>Lack of business model</c:v>
                </c:pt>
              </c:strCache>
            </c:strRef>
          </c:cat>
          <c:val>
            <c:numRef>
              <c:f>'CFL hh92 (2)'!$M$2:$M$125</c:f>
              <c:numCache>
                <c:formatCode>General</c:formatCode>
                <c:ptCount val="124"/>
                <c:pt idx="0">
                  <c:v>1.0000000007000001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0.99999999949999996</c:v>
                </c:pt>
                <c:pt idx="12">
                  <c:v>1.0000000007000001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1.0000000007000001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1.0000000007000001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1.0000000007000001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0.99999999949999996</c:v>
                </c:pt>
                <c:pt idx="36">
                  <c:v>1.0000000007000001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1.0000000007000001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0.99999999949999996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1.0000000007000001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1.0000000007000001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1</c:v>
                </c:pt>
                <c:pt idx="83">
                  <c:v>0</c:v>
                </c:pt>
                <c:pt idx="84">
                  <c:v>0</c:v>
                </c:pt>
                <c:pt idx="85">
                  <c:v>1.0000000005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0.99999999949999996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</c:numCache>
            </c:numRef>
          </c:val>
        </c:ser>
        <c:firstSliceAng val="100"/>
      </c:pieChart>
      <c:doughnutChart>
        <c:varyColors val="1"/>
        <c:ser>
          <c:idx val="0"/>
          <c:order val="0"/>
          <c:tx>
            <c:strRef>
              <c:f>'CFL hh92 (2)'!$M$1</c:f>
              <c:strCache>
                <c:ptCount val="1"/>
                <c:pt idx="0">
                  <c:v>Barrier-Gradient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1"/>
              </a:solidFill>
            </a:ln>
          </c:spPr>
          <c:explosion val="29"/>
          <c:dPt>
            <c:idx val="0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1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2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3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4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5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6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7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8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9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10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11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12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13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14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15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16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17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18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19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20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21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22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23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24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25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26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27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28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29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30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31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32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33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34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35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36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37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38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39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40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41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42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43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44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45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46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47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48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49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50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51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52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53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54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55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56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57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58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59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60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61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62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63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64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65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66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67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68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69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70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71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72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73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74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75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76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77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78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79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80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81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82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83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84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85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86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87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88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89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90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91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92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93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94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95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96"/>
            <c:spPr>
              <a:solidFill>
                <a:srgbClr val="669900"/>
              </a:solidFill>
              <a:ln>
                <a:solidFill>
                  <a:schemeClr val="accent1"/>
                </a:solidFill>
              </a:ln>
            </c:spPr>
          </c:dPt>
          <c:dPt>
            <c:idx val="97"/>
            <c:spPr>
              <a:solidFill>
                <a:srgbClr val="FFEF75"/>
              </a:solidFill>
              <a:ln>
                <a:solidFill>
                  <a:schemeClr val="accent1"/>
                </a:solidFill>
              </a:ln>
            </c:spPr>
          </c:dPt>
          <c:dPt>
            <c:idx val="98"/>
            <c:spPr>
              <a:solidFill>
                <a:srgbClr val="EEB500"/>
              </a:solidFill>
              <a:ln>
                <a:solidFill>
                  <a:schemeClr val="accent1"/>
                </a:solidFill>
              </a:ln>
            </c:spPr>
          </c:dPt>
          <c:dPt>
            <c:idx val="99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10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101"/>
            <c:spPr>
              <a:solidFill>
                <a:srgbClr val="FFFF99"/>
              </a:solidFill>
              <a:ln>
                <a:solidFill>
                  <a:schemeClr val="accent1"/>
                </a:solidFill>
              </a:ln>
            </c:spPr>
          </c:dPt>
          <c:dPt>
            <c:idx val="102"/>
            <c:spPr>
              <a:solidFill>
                <a:srgbClr val="E2AC00"/>
              </a:solidFill>
              <a:ln>
                <a:solidFill>
                  <a:schemeClr val="accent1"/>
                </a:solidFill>
              </a:ln>
            </c:spPr>
          </c:dPt>
          <c:dPt>
            <c:idx val="103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104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105"/>
            <c:spPr>
              <a:solidFill>
                <a:srgbClr val="FFFF99"/>
              </a:solidFill>
              <a:ln>
                <a:solidFill>
                  <a:schemeClr val="accent1"/>
                </a:solidFill>
              </a:ln>
            </c:spPr>
          </c:dPt>
          <c:dPt>
            <c:idx val="106"/>
            <c:spPr>
              <a:solidFill>
                <a:srgbClr val="E2AC00"/>
              </a:solidFill>
              <a:ln>
                <a:solidFill>
                  <a:schemeClr val="accent1"/>
                </a:solidFill>
              </a:ln>
            </c:spPr>
          </c:dPt>
          <c:dPt>
            <c:idx val="107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108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109"/>
            <c:spPr>
              <a:solidFill>
                <a:srgbClr val="FFFF99"/>
              </a:solidFill>
              <a:ln>
                <a:solidFill>
                  <a:schemeClr val="accent1"/>
                </a:solidFill>
              </a:ln>
            </c:spPr>
          </c:dPt>
          <c:dPt>
            <c:idx val="110"/>
            <c:spPr>
              <a:solidFill>
                <a:srgbClr val="E2AC00"/>
              </a:solidFill>
              <a:ln>
                <a:solidFill>
                  <a:schemeClr val="accent1"/>
                </a:solidFill>
              </a:ln>
            </c:spPr>
          </c:dPt>
          <c:dPt>
            <c:idx val="111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112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113"/>
            <c:spPr>
              <a:solidFill>
                <a:srgbClr val="FFFF99"/>
              </a:solidFill>
              <a:ln>
                <a:solidFill>
                  <a:schemeClr val="accent1"/>
                </a:solidFill>
              </a:ln>
            </c:spPr>
          </c:dPt>
          <c:dPt>
            <c:idx val="114"/>
            <c:spPr>
              <a:solidFill>
                <a:srgbClr val="E2AC00"/>
              </a:solidFill>
              <a:ln>
                <a:solidFill>
                  <a:schemeClr val="accent1"/>
                </a:solidFill>
              </a:ln>
            </c:spPr>
          </c:dPt>
          <c:dPt>
            <c:idx val="115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11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117"/>
            <c:spPr>
              <a:solidFill>
                <a:srgbClr val="FFFF99"/>
              </a:solidFill>
              <a:ln>
                <a:solidFill>
                  <a:schemeClr val="accent1"/>
                </a:solidFill>
              </a:ln>
            </c:spPr>
          </c:dPt>
          <c:dPt>
            <c:idx val="118"/>
            <c:spPr>
              <a:solidFill>
                <a:srgbClr val="E2AC00"/>
              </a:solidFill>
              <a:ln>
                <a:solidFill>
                  <a:schemeClr val="accent1"/>
                </a:solidFill>
              </a:ln>
            </c:spPr>
          </c:dPt>
          <c:dPt>
            <c:idx val="119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Pt>
            <c:idx val="12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121"/>
            <c:spPr>
              <a:solidFill>
                <a:srgbClr val="FFFF99"/>
              </a:solidFill>
              <a:ln>
                <a:solidFill>
                  <a:schemeClr val="accent1"/>
                </a:solidFill>
              </a:ln>
            </c:spPr>
          </c:dPt>
          <c:dPt>
            <c:idx val="122"/>
            <c:spPr>
              <a:solidFill>
                <a:srgbClr val="E2AC00"/>
              </a:solidFill>
              <a:ln>
                <a:solidFill>
                  <a:schemeClr val="accent1"/>
                </a:solidFill>
              </a:ln>
            </c:spPr>
          </c:dPt>
          <c:dPt>
            <c:idx val="123"/>
            <c:spPr>
              <a:solidFill>
                <a:srgbClr val="C00000"/>
              </a:solidFill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9.1373057487425871E-3"/>
                  <c:y val="6.2668009487751129E-17"/>
                </c:manualLayout>
              </c:layout>
              <c:spPr/>
              <c:txPr>
                <a:bodyPr rot="1080000"/>
                <a:lstStyle/>
                <a:p>
                  <a:pPr>
                    <a:defRPr sz="1400" b="1"/>
                  </a:pPr>
                  <a:endParaRPr lang="de-DE"/>
                </a:p>
              </c:txPr>
              <c:showCatName val="1"/>
            </c:dLbl>
            <c:dLbl>
              <c:idx val="6"/>
              <c:layout>
                <c:manualLayout>
                  <c:x val="2.349592906819524E-2"/>
                  <c:y val="2.5637209132068108E-2"/>
                </c:manualLayout>
              </c:layout>
              <c:spPr/>
              <c:txPr>
                <a:bodyPr rot="2460000"/>
                <a:lstStyle/>
                <a:p>
                  <a:pPr>
                    <a:defRPr sz="1400" b="1"/>
                  </a:pPr>
                  <a:endParaRPr lang="de-DE"/>
                </a:p>
              </c:txPr>
              <c:showCatName val="1"/>
            </c:dLbl>
            <c:dLbl>
              <c:idx val="8"/>
              <c:layout>
                <c:manualLayout>
                  <c:x val="7.5669728164942412E-2"/>
                  <c:y val="3.0610429817033186E-2"/>
                </c:manualLayout>
              </c:layout>
              <c:showCatName val="1"/>
            </c:dLbl>
            <c:dLbl>
              <c:idx val="11"/>
              <c:layout>
                <c:manualLayout>
                  <c:x val="1.9579940890162701E-2"/>
                  <c:y val="3.4182945509424162E-2"/>
                </c:manualLayout>
              </c:layout>
              <c:spPr/>
              <c:txPr>
                <a:bodyPr rot="3480000"/>
                <a:lstStyle/>
                <a:p>
                  <a:pPr>
                    <a:defRPr sz="1400" b="1"/>
                  </a:pPr>
                  <a:endParaRPr lang="de-DE"/>
                </a:p>
              </c:txPr>
              <c:showCatName val="1"/>
            </c:dLbl>
            <c:dLbl>
              <c:idx val="12"/>
              <c:layout>
                <c:manualLayout>
                  <c:x val="1.444824908562704E-2"/>
                  <c:y val="5.4613042327907056E-2"/>
                </c:manualLayout>
              </c:layout>
              <c:tx>
                <c:rich>
                  <a:bodyPr rot="4380000" vert="horz"/>
                  <a:lstStyle/>
                  <a:p>
                    <a:pPr>
                      <a:defRPr sz="1400" b="1"/>
                    </a:pPr>
                    <a:r>
                      <a:rPr lang="en-US"/>
                      <a:t>Lack of </a:t>
                    </a:r>
                  </a:p>
                  <a:p>
                    <a:pPr>
                      <a:defRPr sz="1400" b="1"/>
                    </a:pPr>
                    <a:r>
                      <a:rPr lang="en-US"/>
                      <a:t>business model</a:t>
                    </a:r>
                  </a:p>
                </c:rich>
              </c:tx>
              <c:spPr/>
              <c:showCatName val="1"/>
            </c:dLbl>
            <c:dLbl>
              <c:idx val="16"/>
              <c:layout>
                <c:manualLayout>
                  <c:x val="-8.9142691517259971E-3"/>
                  <c:y val="5.9689075157530892E-2"/>
                </c:manualLayout>
              </c:layout>
              <c:tx>
                <c:rich>
                  <a:bodyPr rot="-4800000" vert="horz"/>
                  <a:lstStyle/>
                  <a:p>
                    <a:pPr>
                      <a:defRPr sz="1400" b="1"/>
                    </a:pPr>
                    <a:r>
                      <a:rPr lang="en-US"/>
                      <a:t>Lack of interest/</a:t>
                    </a:r>
                  </a:p>
                  <a:p>
                    <a:pPr>
                      <a:defRPr sz="1400" b="1"/>
                    </a:pPr>
                    <a:r>
                      <a:rPr lang="en-US"/>
                      <a:t> motivation</a:t>
                    </a:r>
                  </a:p>
                </c:rich>
              </c:tx>
              <c:spPr/>
              <c:showCatName val="1"/>
            </c:dLbl>
            <c:dLbl>
              <c:idx val="20"/>
              <c:layout>
                <c:manualLayout>
                  <c:x val="-3.9159881780325406E-3"/>
                  <c:y val="4.7856123713193796E-2"/>
                </c:manualLayout>
              </c:layout>
              <c:tx>
                <c:rich>
                  <a:bodyPr rot="-4320000" vert="horz"/>
                  <a:lstStyle/>
                  <a:p>
                    <a:pPr>
                      <a:defRPr sz="1400" b="1"/>
                    </a:pPr>
                    <a:r>
                      <a:rPr lang="de-DE"/>
                      <a:t>Ignorance</a:t>
                    </a:r>
                  </a:p>
                </c:rich>
              </c:tx>
              <c:spPr/>
              <c:showCatName val="1"/>
            </c:dLbl>
            <c:dLbl>
              <c:idx val="26"/>
              <c:layout>
                <c:manualLayout>
                  <c:x val="-2.2190599675517737E-2"/>
                  <c:y val="3.7601240060366588E-2"/>
                </c:manualLayout>
              </c:layout>
              <c:tx>
                <c:rich>
                  <a:bodyPr rot="-3240000"/>
                  <a:lstStyle/>
                  <a:p>
                    <a:pPr>
                      <a:defRPr sz="1400" b="1"/>
                    </a:pPr>
                    <a:r>
                      <a:rPr lang="en-US"/>
                      <a:t>Lack of expertise</a:t>
                    </a:r>
                  </a:p>
                </c:rich>
              </c:tx>
              <c:spPr/>
              <c:showCatName val="1"/>
            </c:dLbl>
            <c:dLbl>
              <c:idx val="28"/>
              <c:layout>
                <c:manualLayout>
                  <c:x val="-1.5549453740205546E-2"/>
                  <c:y val="1.120568093638662E-2"/>
                </c:manualLayout>
              </c:layout>
              <c:tx>
                <c:rich>
                  <a:bodyPr rot="-2160000"/>
                  <a:lstStyle/>
                  <a:p>
                    <a:pPr>
                      <a:defRPr sz="1400" b="1"/>
                    </a:pPr>
                    <a:r>
                      <a:rPr lang="en-US"/>
                      <a:t>Lack of affordability</a:t>
                    </a:r>
                  </a:p>
                </c:rich>
              </c:tx>
              <c:spPr/>
              <c:showCatName val="1"/>
            </c:dLbl>
            <c:dLbl>
              <c:idx val="35"/>
              <c:layout>
                <c:manualLayout>
                  <c:x val="-1.5663952712130169E-2"/>
                  <c:y val="8.5457363773560422E-3"/>
                </c:manualLayout>
              </c:layout>
              <c:spPr/>
              <c:txPr>
                <a:bodyPr rot="-1080000"/>
                <a:lstStyle/>
                <a:p>
                  <a:pPr>
                    <a:defRPr sz="1400" b="1"/>
                  </a:pPr>
                  <a:endParaRPr lang="de-DE"/>
                </a:p>
              </c:txPr>
              <c:showCatName val="1"/>
            </c:dLbl>
            <c:dLbl>
              <c:idx val="36"/>
              <c:layout>
                <c:manualLayout>
                  <c:x val="-3.4029320576051132E-2"/>
                  <c:y val="-7.6871253838516052E-4"/>
                </c:manualLayout>
              </c:layout>
              <c:spPr/>
              <c:txPr>
                <a:bodyPr rot="0"/>
                <a:lstStyle/>
                <a:p>
                  <a:pPr>
                    <a:defRPr sz="1400" b="1"/>
                  </a:pPr>
                  <a:endParaRPr lang="de-DE"/>
                </a:p>
              </c:txPr>
              <c:showCatName val="1"/>
            </c:dLbl>
            <c:dLbl>
              <c:idx val="40"/>
              <c:layout>
                <c:manualLayout>
                  <c:x val="-1.5486962380304094E-2"/>
                  <c:y val="-1.0952673308206625E-2"/>
                </c:manualLayout>
              </c:layout>
              <c:spPr/>
              <c:txPr>
                <a:bodyPr rot="1080000"/>
                <a:lstStyle/>
                <a:p>
                  <a:pPr>
                    <a:defRPr sz="1400" b="1"/>
                  </a:pPr>
                  <a:endParaRPr lang="de-DE"/>
                </a:p>
              </c:txPr>
              <c:showCatName val="1"/>
            </c:dLbl>
            <c:dLbl>
              <c:idx val="47"/>
              <c:layout>
                <c:manualLayout>
                  <c:x val="-2.6106587853550266E-2"/>
                  <c:y val="-3.0764650958481701E-2"/>
                </c:manualLayout>
              </c:layout>
              <c:spPr/>
              <c:txPr>
                <a:bodyPr rot="2160000"/>
                <a:lstStyle/>
                <a:p>
                  <a:pPr>
                    <a:defRPr sz="1400" b="1"/>
                  </a:pPr>
                  <a:endParaRPr lang="de-DE"/>
                </a:p>
              </c:txPr>
              <c:showCatName val="1"/>
            </c:dLbl>
            <c:dLbl>
              <c:idx val="50"/>
              <c:layout>
                <c:manualLayout>
                  <c:x val="-2.1510595009222099E-2"/>
                  <c:y val="-4.4769430649397937E-2"/>
                </c:manualLayout>
              </c:layout>
              <c:tx>
                <c:rich>
                  <a:bodyPr rot="3240000" anchor="t" anchorCtr="0"/>
                  <a:lstStyle/>
                  <a:p>
                    <a:pPr>
                      <a:defRPr sz="1400" b="1"/>
                    </a:pPr>
                    <a:r>
                      <a:rPr lang="en-US"/>
                      <a:t>lack of </a:t>
                    </a:r>
                  </a:p>
                  <a:p>
                    <a:pPr>
                      <a:defRPr sz="1400" b="1"/>
                    </a:pPr>
                    <a:r>
                      <a:rPr lang="en-US"/>
                      <a:t>affordability</a:t>
                    </a:r>
                  </a:p>
                </c:rich>
              </c:tx>
              <c:spPr/>
              <c:showCatName val="1"/>
            </c:dLbl>
            <c:dLbl>
              <c:idx val="52"/>
              <c:layout>
                <c:manualLayout>
                  <c:x val="-1.0959319460868127E-2"/>
                  <c:y val="-5.5349725177192791E-2"/>
                </c:manualLayout>
              </c:layout>
              <c:tx>
                <c:rich>
                  <a:bodyPr rot="4320000"/>
                  <a:lstStyle/>
                  <a:p>
                    <a:pPr>
                      <a:defRPr sz="1400" b="1"/>
                    </a:pPr>
                    <a:r>
                      <a:rPr lang="en-US"/>
                      <a:t>Lack of cost</a:t>
                    </a:r>
                  </a:p>
                  <a:p>
                    <a:pPr>
                      <a:defRPr sz="1400" b="1"/>
                    </a:pPr>
                    <a:r>
                      <a:rPr lang="en-US"/>
                      <a:t> effectiveness</a:t>
                    </a:r>
                  </a:p>
                </c:rich>
              </c:tx>
              <c:spPr/>
              <c:showCatName val="1"/>
            </c:dLbl>
            <c:dLbl>
              <c:idx val="57"/>
              <c:delete val="1"/>
            </c:dLbl>
            <c:dLbl>
              <c:idx val="58"/>
              <c:delete val="1"/>
            </c:dLbl>
            <c:dLbl>
              <c:idx val="59"/>
              <c:delete val="1"/>
            </c:dLbl>
            <c:dLbl>
              <c:idx val="60"/>
              <c:delete val="1"/>
            </c:dLbl>
            <c:dLbl>
              <c:idx val="61"/>
              <c:delete val="1"/>
            </c:dLbl>
            <c:dLbl>
              <c:idx val="62"/>
              <c:delete val="1"/>
            </c:dLbl>
            <c:dLbl>
              <c:idx val="64"/>
              <c:delete val="1"/>
            </c:dLbl>
            <c:dLbl>
              <c:idx val="66"/>
              <c:delete val="1"/>
            </c:dLbl>
            <c:dLbl>
              <c:idx val="67"/>
              <c:delete val="1"/>
            </c:dLbl>
            <c:dLbl>
              <c:idx val="68"/>
              <c:delete val="1"/>
            </c:dLbl>
            <c:dLbl>
              <c:idx val="69"/>
              <c:delete val="1"/>
            </c:dLbl>
            <c:dLbl>
              <c:idx val="70"/>
              <c:delete val="1"/>
            </c:dLbl>
            <c:dLbl>
              <c:idx val="72"/>
              <c:delete val="1"/>
            </c:dLbl>
            <c:dLbl>
              <c:idx val="73"/>
              <c:delete val="1"/>
            </c:dLbl>
            <c:dLbl>
              <c:idx val="74"/>
              <c:delete val="1"/>
            </c:dLbl>
            <c:dLbl>
              <c:idx val="76"/>
              <c:layout>
                <c:manualLayout>
                  <c:x val="-2.8551767873376895E-3"/>
                  <c:y val="-3.5883345180729595E-2"/>
                </c:manualLayout>
              </c:layout>
              <c:spPr/>
              <c:txPr>
                <a:bodyPr rot="-5400000"/>
                <a:lstStyle/>
                <a:p>
                  <a:pPr>
                    <a:defRPr sz="1400" b="1"/>
                  </a:pPr>
                  <a:endParaRPr lang="de-DE"/>
                </a:p>
              </c:txPr>
              <c:showCatName val="1"/>
            </c:dLbl>
            <c:dLbl>
              <c:idx val="82"/>
              <c:layout>
                <c:manualLayout>
                  <c:x val="1.5663952712130169E-2"/>
                  <c:y val="-5.4692712815078676E-2"/>
                </c:manualLayout>
              </c:layout>
              <c:spPr/>
              <c:txPr>
                <a:bodyPr rot="-4320000"/>
                <a:lstStyle/>
                <a:p>
                  <a:pPr>
                    <a:defRPr sz="1400" b="1"/>
                  </a:pPr>
                  <a:endParaRPr lang="de-DE"/>
                </a:p>
              </c:txPr>
              <c:showCatName val="1"/>
            </c:dLbl>
            <c:dLbl>
              <c:idx val="85"/>
              <c:layout>
                <c:manualLayout>
                  <c:x val="1.8274611497485195E-2"/>
                  <c:y val="-3.5892092784895364E-2"/>
                </c:manualLayout>
              </c:layout>
              <c:spPr/>
              <c:txPr>
                <a:bodyPr rot="-3240000"/>
                <a:lstStyle/>
                <a:p>
                  <a:pPr>
                    <a:defRPr sz="1400" b="1"/>
                  </a:pPr>
                  <a:endParaRPr lang="de-DE"/>
                </a:p>
              </c:txPr>
              <c:showCatName val="1"/>
            </c:dLbl>
            <c:dLbl>
              <c:idx val="89"/>
              <c:layout>
                <c:manualLayout>
                  <c:x val="3.1958256059296773E-2"/>
                  <c:y val="-2.55449178563639E-2"/>
                </c:manualLayout>
              </c:layout>
              <c:showCatName val="1"/>
            </c:dLbl>
            <c:dLbl>
              <c:idx val="90"/>
              <c:layout>
                <c:manualLayout>
                  <c:x val="1.4358623319452649E-2"/>
                  <c:y val="-1.7091472754712074E-2"/>
                </c:manualLayout>
              </c:layout>
              <c:spPr/>
              <c:txPr>
                <a:bodyPr rot="-1620000"/>
                <a:lstStyle/>
                <a:p>
                  <a:pPr>
                    <a:defRPr sz="1400" b="1"/>
                  </a:pPr>
                  <a:endParaRPr lang="de-DE"/>
                </a:p>
              </c:txPr>
              <c:showCatName val="1"/>
            </c:dLbl>
            <c:dLbl>
              <c:idx val="95"/>
              <c:layout>
                <c:manualLayout>
                  <c:x val="3.3915541077020085E-2"/>
                  <c:y val="-1.5886456636242063E-2"/>
                </c:manualLayout>
              </c:layout>
              <c:spPr/>
              <c:txPr>
                <a:bodyPr rot="-840000"/>
                <a:lstStyle/>
                <a:p>
                  <a:pPr>
                    <a:defRPr sz="1400" b="1"/>
                  </a:pPr>
                  <a:endParaRPr lang="de-DE"/>
                </a:p>
              </c:txPr>
              <c:showCatName val="1"/>
            </c:dLbl>
            <c:dLbl>
              <c:idx val="98"/>
              <c:layout>
                <c:manualLayout>
                  <c:x val="6.0045152063165581E-2"/>
                  <c:y val="1.1964030928298447E-2"/>
                </c:manualLayout>
              </c:layout>
              <c:spPr/>
              <c:txPr>
                <a:bodyPr rot="0"/>
                <a:lstStyle/>
                <a:p>
                  <a:pPr>
                    <a:defRPr sz="1400" b="1"/>
                  </a:pPr>
                  <a:endParaRPr lang="de-DE"/>
                </a:p>
              </c:txPr>
              <c:showCatName val="1"/>
            </c:dLbl>
            <c:txPr>
              <a:bodyPr/>
              <a:lstStyle/>
              <a:p>
                <a:pPr>
                  <a:defRPr sz="1400" b="1"/>
                </a:pPr>
                <a:endParaRPr lang="de-DE"/>
              </a:p>
            </c:txPr>
            <c:showCatName val="1"/>
            <c:showLeaderLines val="1"/>
          </c:dLbls>
          <c:cat>
            <c:strRef>
              <c:f>'CFL hh92 (2)'!$L$2:$L$125</c:f>
              <c:strCache>
                <c:ptCount val="99"/>
                <c:pt idx="0">
                  <c:v>Ignorance</c:v>
                </c:pt>
                <c:pt idx="6">
                  <c:v>lack of expertise</c:v>
                </c:pt>
                <c:pt idx="11">
                  <c:v>Lack of cost effectiveness</c:v>
                </c:pt>
                <c:pt idx="12">
                  <c:v>Lack of business model</c:v>
                </c:pt>
                <c:pt idx="16">
                  <c:v>Lack of interest/ motivation</c:v>
                </c:pt>
                <c:pt idx="20">
                  <c:v>ignorance</c:v>
                </c:pt>
                <c:pt idx="26">
                  <c:v>lack of expertise</c:v>
                </c:pt>
                <c:pt idx="28">
                  <c:v>lack of affordability</c:v>
                </c:pt>
                <c:pt idx="35">
                  <c:v>Consumers Ignorance</c:v>
                </c:pt>
                <c:pt idx="36">
                  <c:v>Lack of interest/ motivation</c:v>
                </c:pt>
                <c:pt idx="40">
                  <c:v>lack of expertise</c:v>
                </c:pt>
                <c:pt idx="47">
                  <c:v>Lack of access</c:v>
                </c:pt>
                <c:pt idx="50">
                  <c:v>lack of affordability</c:v>
                </c:pt>
                <c:pt idx="52">
                  <c:v>Lack of cost effectiveness</c:v>
                </c:pt>
                <c:pt idx="57">
                  <c:v>#BEZUG!</c:v>
                </c:pt>
                <c:pt idx="58">
                  <c:v>#BEZUG!</c:v>
                </c:pt>
                <c:pt idx="59">
                  <c:v>#BEZUG!</c:v>
                </c:pt>
                <c:pt idx="60">
                  <c:v>#BEZUG!</c:v>
                </c:pt>
                <c:pt idx="61">
                  <c:v>#BEZUG!</c:v>
                </c:pt>
                <c:pt idx="62">
                  <c:v>#BEZUG!</c:v>
                </c:pt>
                <c:pt idx="64">
                  <c:v>#BEZUG!</c:v>
                </c:pt>
                <c:pt idx="66">
                  <c:v>#BEZUG!</c:v>
                </c:pt>
                <c:pt idx="67">
                  <c:v>#BEZUG!</c:v>
                </c:pt>
                <c:pt idx="68">
                  <c:v>#BEZUG!</c:v>
                </c:pt>
                <c:pt idx="69">
                  <c:v>#BEZUG!</c:v>
                </c:pt>
                <c:pt idx="70">
                  <c:v>#BEZUG!</c:v>
                </c:pt>
                <c:pt idx="72">
                  <c:v>#BEZUG!</c:v>
                </c:pt>
                <c:pt idx="73">
                  <c:v>#BEZUG!</c:v>
                </c:pt>
                <c:pt idx="74">
                  <c:v>#BEZUG!</c:v>
                </c:pt>
                <c:pt idx="76">
                  <c:v>Ignorance</c:v>
                </c:pt>
                <c:pt idx="82">
                  <c:v>Lack of expertise</c:v>
                </c:pt>
                <c:pt idx="85">
                  <c:v>Lack of access</c:v>
                </c:pt>
                <c:pt idx="90">
                  <c:v>Lack of affordability</c:v>
                </c:pt>
                <c:pt idx="95">
                  <c:v>Lack of cost effectiveness</c:v>
                </c:pt>
                <c:pt idx="98">
                  <c:v>Lack of business model</c:v>
                </c:pt>
              </c:strCache>
            </c:strRef>
          </c:cat>
          <c:val>
            <c:numRef>
              <c:f>'CFL hh92 (2)'!$M$2:$M$125</c:f>
              <c:numCache>
                <c:formatCode>General</c:formatCode>
                <c:ptCount val="124"/>
                <c:pt idx="0">
                  <c:v>1.0000000007000001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0.99999999949999996</c:v>
                </c:pt>
                <c:pt idx="12">
                  <c:v>1.0000000007000001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1.0000000007000001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1.0000000007000001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1.0000000007000001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0.99999999949999996</c:v>
                </c:pt>
                <c:pt idx="36">
                  <c:v>1.0000000007000001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1.0000000007000001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0.99999999949999996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1.0000000007000001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1.0000000007000001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1</c:v>
                </c:pt>
                <c:pt idx="83">
                  <c:v>0</c:v>
                </c:pt>
                <c:pt idx="84">
                  <c:v>0</c:v>
                </c:pt>
                <c:pt idx="85">
                  <c:v>1.0000000005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0.99999999949999996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</c:numCache>
            </c:numRef>
          </c:val>
        </c:ser>
        <c:firstSliceAng val="101"/>
        <c:holeSize val="48"/>
      </c:doughnutChart>
      <c:spPr>
        <a:noFill/>
        <a:ln w="25400">
          <a:noFill/>
        </a:ln>
      </c:spPr>
    </c:plotArea>
    <c:plotVisOnly val="1"/>
    <c:dispBlanksAs val="zero"/>
  </c:chart>
  <c:spPr>
    <a:solidFill>
      <a:sysClr val="window" lastClr="FFFFFF">
        <a:lumMod val="95000"/>
      </a:sysClr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0.28448916522279533"/>
          <c:y val="0.12614200476420717"/>
          <c:w val="0.44823425291416491"/>
          <c:h val="0.53725285569751424"/>
        </c:manualLayout>
      </c:layout>
      <c:radarChart>
        <c:radarStyle val="marker"/>
        <c:ser>
          <c:idx val="0"/>
          <c:order val="0"/>
          <c:spPr>
            <a:ln w="3810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cat>
            <c:strRef>
              <c:f>'CFL hh92 (2)'!$AY$15:$AY$34</c:f>
              <c:strCache>
                <c:ptCount val="2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bulk purchase</c:v>
                </c:pt>
                <c:pt idx="5">
                  <c:v>bulk purchase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Consultancy, GTZ ENEP</c:v>
                </c:pt>
                <c:pt idx="13">
                  <c:v> </c:v>
                </c:pt>
                <c:pt idx="14">
                  <c:v>Awareness Campaign</c:v>
                </c:pt>
                <c:pt idx="15">
                  <c:v>Energy efficiency 
Labels</c:v>
                </c:pt>
                <c:pt idx="16">
                  <c:v>campaign</c:v>
                </c:pt>
                <c:pt idx="17">
                  <c:v> </c:v>
                </c:pt>
                <c:pt idx="18">
                  <c:v>bulk purchase</c:v>
                </c:pt>
                <c:pt idx="19">
                  <c:v>bulk purchase</c:v>
                </c:pt>
              </c:strCache>
            </c:strRef>
          </c:cat>
          <c:val>
            <c:numRef>
              <c:f>'CFL hh92 (2)'!$AX$15:$AX$34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</c:ser>
        <c:dLbls>
          <c:showVal val="1"/>
        </c:dLbls>
        <c:axId val="95184768"/>
        <c:axId val="95186304"/>
      </c:radarChart>
      <c:catAx>
        <c:axId val="95184768"/>
        <c:scaling>
          <c:orientation val="minMax"/>
        </c:scaling>
        <c:axPos val="b"/>
        <c:majorGridlines/>
        <c:numFmt formatCode="@" sourceLinked="1"/>
        <c:tickLblPos val="nextTo"/>
        <c:txPr>
          <a:bodyPr rot="0" vert="horz"/>
          <a:lstStyle/>
          <a:p>
            <a:pPr>
              <a:defRPr sz="1600" b="1">
                <a:solidFill>
                  <a:srgbClr val="FF0000"/>
                </a:solidFill>
              </a:defRPr>
            </a:pPr>
            <a:endParaRPr lang="de-DE"/>
          </a:p>
        </c:txPr>
        <c:crossAx val="95186304"/>
        <c:crosses val="autoZero"/>
        <c:auto val="1"/>
        <c:lblAlgn val="ctr"/>
        <c:lblOffset val="100"/>
      </c:catAx>
      <c:valAx>
        <c:axId val="95186304"/>
        <c:scaling>
          <c:orientation val="minMax"/>
        </c:scaling>
        <c:axPos val="l"/>
        <c:majorGridlines>
          <c:spPr>
            <a:ln w="0"/>
          </c:spPr>
        </c:majorGridlines>
        <c:numFmt formatCode="General" sourceLinked="1"/>
        <c:majorTickMark val="cross"/>
        <c:tickLblPos val="nextTo"/>
        <c:spPr>
          <a:ln>
            <a:noFill/>
          </a:ln>
        </c:spPr>
        <c:crossAx val="95184768"/>
        <c:crosses val="autoZero"/>
        <c:crossBetween val="between"/>
      </c:valAx>
      <c:spPr>
        <a:solidFill>
          <a:sysClr val="window" lastClr="FFFFFF">
            <a:lumMod val="95000"/>
            <a:alpha val="0"/>
          </a:sysClr>
        </a:solidFill>
      </c:spPr>
    </c:plotArea>
    <c:plotVisOnly val="1"/>
  </c:chart>
  <c:spPr>
    <a:solidFill>
      <a:schemeClr val="bg1">
        <a:lumMod val="95000"/>
        <a:alpha val="0"/>
      </a:schemeClr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34520" y="388754"/>
    <xdr:ext cx="9729345" cy="743060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2</xdr:col>
      <xdr:colOff>22152</xdr:colOff>
      <xdr:row>36</xdr:row>
      <xdr:rowOff>55377</xdr:rowOff>
    </xdr:from>
    <xdr:ext cx="7082067" cy="264560"/>
    <xdr:sp macro="" textlink="">
      <xdr:nvSpPr>
        <xdr:cNvPr id="4" name="Textfeld 3"/>
        <xdr:cNvSpPr txBox="1"/>
      </xdr:nvSpPr>
      <xdr:spPr>
        <a:xfrm>
          <a:off x="1550582" y="7597848"/>
          <a:ext cx="708206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de-DE" sz="1100"/>
            <a:t>Barrier and Project Visualization</a:t>
          </a:r>
          <a:r>
            <a:rPr lang="de-DE" sz="1100" baseline="0"/>
            <a:t> </a:t>
          </a:r>
          <a:r>
            <a:rPr lang="de-DE" sz="1100"/>
            <a:t>Tool of the Meta-Evaluation</a:t>
          </a:r>
          <a:r>
            <a:rPr lang="de-DE" sz="1100" baseline="0"/>
            <a:t> Mitigation of the </a:t>
          </a:r>
          <a:r>
            <a:rPr lang="de-DE" sz="1100"/>
            <a:t>Climate-Evaluation Community of Practice</a:t>
          </a:r>
        </a:p>
      </xdr:txBody>
    </xdr:sp>
    <xdr:clientData/>
  </xdr:oneCellAnchor>
  <xdr:twoCellAnchor>
    <xdr:from>
      <xdr:col>0</xdr:col>
      <xdr:colOff>265813</xdr:colOff>
      <xdr:row>0</xdr:row>
      <xdr:rowOff>143982</xdr:rowOff>
    </xdr:from>
    <xdr:to>
      <xdr:col>15</xdr:col>
      <xdr:colOff>166133</xdr:colOff>
      <xdr:row>47</xdr:row>
      <xdr:rowOff>11073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0.09109</cdr:x>
      <cdr:y>0.0756</cdr:y>
    </cdr:to>
    <cdr:sp macro="" textlink="">
      <cdr:nvSpPr>
        <cdr:cNvPr id="7" name="Textfeld 4"/>
        <cdr:cNvSpPr txBox="1"/>
      </cdr:nvSpPr>
      <cdr:spPr>
        <a:xfrm xmlns:a="http://schemas.openxmlformats.org/drawingml/2006/main">
          <a:off x="0" y="0"/>
          <a:ext cx="1273453" cy="804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de-DE" sz="1800" b="1"/>
        </a:p>
      </cdr:txBody>
    </cdr:sp>
  </cdr:relSizeAnchor>
  <cdr:relSizeAnchor xmlns:cdr="http://schemas.openxmlformats.org/drawingml/2006/chartDrawing">
    <cdr:from>
      <cdr:x>0.02459</cdr:x>
      <cdr:y>0.03035</cdr:y>
    </cdr:from>
    <cdr:to>
      <cdr:x>0.24328</cdr:x>
      <cdr:y>0.08492</cdr:y>
    </cdr:to>
    <cdr:sp macro="" textlink="">
      <cdr:nvSpPr>
        <cdr:cNvPr id="6" name="Textfeld 4"/>
        <cdr:cNvSpPr txBox="1"/>
      </cdr:nvSpPr>
      <cdr:spPr>
        <a:xfrm xmlns:a="http://schemas.openxmlformats.org/drawingml/2006/main">
          <a:off x="239242" y="225550"/>
          <a:ext cx="2127698" cy="405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r>
            <a:rPr lang="de-DE" sz="2000" b="1"/>
            <a:t>Consumers/ Users</a:t>
          </a:r>
          <a:endParaRPr lang="de-DE" sz="1400" b="1"/>
        </a:p>
      </cdr:txBody>
    </cdr:sp>
  </cdr:relSizeAnchor>
  <cdr:relSizeAnchor xmlns:cdr="http://schemas.openxmlformats.org/drawingml/2006/chartDrawing">
    <cdr:from>
      <cdr:x>0.02041</cdr:x>
      <cdr:y>0.87307</cdr:y>
    </cdr:from>
    <cdr:to>
      <cdr:x>0.19188</cdr:x>
      <cdr:y>0.92763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198593" y="6487464"/>
          <a:ext cx="1668291" cy="4054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2000" b="1"/>
            <a:t>Policy</a:t>
          </a:r>
          <a:r>
            <a:rPr lang="de-DE" sz="2000" b="1" baseline="0"/>
            <a:t> Makers</a:t>
          </a:r>
          <a:endParaRPr lang="de-DE" sz="2000" b="1"/>
        </a:p>
      </cdr:txBody>
    </cdr:sp>
  </cdr:relSizeAnchor>
  <cdr:relSizeAnchor xmlns:cdr="http://schemas.openxmlformats.org/drawingml/2006/chartDrawing">
    <cdr:from>
      <cdr:x>0.73132</cdr:x>
      <cdr:y>0.01613</cdr:y>
    </cdr:from>
    <cdr:to>
      <cdr:x>0.94959</cdr:x>
      <cdr:y>0.11283</cdr:y>
    </cdr:to>
    <cdr:sp macro="" textlink="">
      <cdr:nvSpPr>
        <cdr:cNvPr id="8" name="Textfeld 1"/>
        <cdr:cNvSpPr txBox="1"/>
      </cdr:nvSpPr>
      <cdr:spPr>
        <a:xfrm xmlns:a="http://schemas.openxmlformats.org/drawingml/2006/main">
          <a:off x="7115233" y="119830"/>
          <a:ext cx="2123658" cy="718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de-DE" sz="2000" b="1"/>
            <a:t>Supply Chain </a:t>
          </a:r>
          <a:br>
            <a:rPr lang="de-DE" sz="2000" b="1"/>
          </a:br>
          <a:r>
            <a:rPr lang="de-DE" sz="2000" b="1"/>
            <a:t>and Infrastructure</a:t>
          </a:r>
        </a:p>
      </cdr:txBody>
    </cdr:sp>
  </cdr:relSizeAnchor>
  <cdr:relSizeAnchor xmlns:cdr="http://schemas.openxmlformats.org/drawingml/2006/chartDrawing">
    <cdr:from>
      <cdr:x>0.7746</cdr:x>
      <cdr:y>0.87589</cdr:y>
    </cdr:from>
    <cdr:to>
      <cdr:x>0.84326</cdr:x>
      <cdr:y>0.92872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536382" y="6508357"/>
          <a:ext cx="667938" cy="39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de-DE" sz="2000" b="1"/>
            <a:t>Local Financiers</a:t>
          </a:r>
          <a:endParaRPr lang="de-DE" sz="2000"/>
        </a:p>
      </cdr:txBody>
    </cdr:sp>
  </cdr:relSizeAnchor>
  <cdr:relSizeAnchor xmlns:cdr="http://schemas.openxmlformats.org/drawingml/2006/chartDrawing">
    <cdr:from>
      <cdr:x>0.89982</cdr:x>
      <cdr:y>0.96064</cdr:y>
    </cdr:from>
    <cdr:to>
      <cdr:x>0.99772</cdr:x>
      <cdr:y>1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754694" y="7138171"/>
          <a:ext cx="952501" cy="292435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0.46686</cdr:x>
      <cdr:y>0.80491</cdr:y>
    </cdr:from>
    <cdr:to>
      <cdr:x>0.54733</cdr:x>
      <cdr:y>0.90136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5305204" y="76310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54"/>
  <sheetViews>
    <sheetView zoomScale="50" zoomScaleNormal="50" workbookViewId="0">
      <selection activeCell="AY15" sqref="AY15"/>
    </sheetView>
  </sheetViews>
  <sheetFormatPr baseColWidth="10" defaultColWidth="12.42578125" defaultRowHeight="15"/>
  <cols>
    <col min="1" max="1" width="21.28515625" style="25" customWidth="1"/>
    <col min="2" max="2" width="3.28515625" style="25" customWidth="1"/>
    <col min="3" max="3" width="24" style="99" customWidth="1"/>
    <col min="4" max="4" width="24.28515625" style="99" customWidth="1"/>
    <col min="5" max="6" width="14.42578125" style="99" customWidth="1"/>
    <col min="7" max="7" width="17.42578125" style="99" customWidth="1"/>
    <col min="8" max="9" width="5.7109375" style="51" customWidth="1"/>
    <col min="10" max="11" width="16" style="17" customWidth="1"/>
    <col min="12" max="12" width="16.28515625" style="28" customWidth="1"/>
    <col min="13" max="13" width="11.28515625" style="28" customWidth="1"/>
    <col min="14" max="14" width="2.85546875" style="50" customWidth="1"/>
    <col min="16" max="16" width="12.42578125" style="25"/>
    <col min="17" max="17" width="12.42578125" style="35"/>
    <col min="18" max="47" width="12.42578125" style="25"/>
    <col min="48" max="48" width="22.28515625" style="25" customWidth="1"/>
    <col min="49" max="49" width="12.42578125" style="25"/>
    <col min="50" max="50" width="25.28515625" style="25" customWidth="1"/>
    <col min="51" max="51" width="31" style="25" customWidth="1"/>
    <col min="52" max="16384" width="12.42578125" style="25"/>
  </cols>
  <sheetData>
    <row r="1" spans="1:53" s="2" customFormat="1" ht="51.6" customHeight="1" thickBot="1">
      <c r="A1" s="1" t="s">
        <v>0</v>
      </c>
      <c r="D1" s="3" t="s">
        <v>1</v>
      </c>
      <c r="E1" s="3" t="s">
        <v>2</v>
      </c>
      <c r="F1" s="3" t="s">
        <v>3</v>
      </c>
      <c r="G1" s="4" t="s">
        <v>4</v>
      </c>
      <c r="H1" s="5"/>
      <c r="I1" s="5"/>
      <c r="J1" s="6"/>
      <c r="K1" s="6" t="s">
        <v>5</v>
      </c>
      <c r="L1" s="6" t="s">
        <v>6</v>
      </c>
      <c r="M1" s="6" t="s">
        <v>7</v>
      </c>
      <c r="N1" s="7"/>
      <c r="P1" s="8"/>
      <c r="Q1" s="9" t="s">
        <v>6</v>
      </c>
      <c r="R1" s="8" t="s">
        <v>8</v>
      </c>
      <c r="S1" s="8"/>
      <c r="T1" s="8" t="s">
        <v>6</v>
      </c>
      <c r="U1" s="8" t="s">
        <v>9</v>
      </c>
    </row>
    <row r="2" spans="1:53" ht="15.75" thickBot="1">
      <c r="A2" s="10" t="s">
        <v>10</v>
      </c>
      <c r="B2" s="11">
        <v>1</v>
      </c>
      <c r="C2" s="12" t="s">
        <v>11</v>
      </c>
      <c r="D2" s="12" t="str">
        <f t="shared" ref="D2:D15" si="0">AW21</f>
        <v>a</v>
      </c>
      <c r="E2" s="12">
        <v>0</v>
      </c>
      <c r="F2" s="12" t="s">
        <v>12</v>
      </c>
      <c r="G2" s="13">
        <f t="shared" ref="G2:G32" si="1">IF(D2="A",1.0000000007,IF(D2="B",1.0000000005,IF(D2="C",1,IF(D2="D",0.9999999995))))</f>
        <v>1.0000000007000001</v>
      </c>
      <c r="H2" s="14" t="s">
        <v>12</v>
      </c>
      <c r="I2" s="15" t="s">
        <v>13</v>
      </c>
      <c r="J2" s="16" t="s">
        <v>14</v>
      </c>
      <c r="K2" s="17">
        <f>IF(M2=0,"",4.5)</f>
        <v>4.5</v>
      </c>
      <c r="L2" s="18" t="str">
        <f>IF(M2=0,"",C2)</f>
        <v>Ignorance</v>
      </c>
      <c r="M2" s="19">
        <f>IF(G2=1.0000000007,G2,0)</f>
        <v>1.0000000007000001</v>
      </c>
      <c r="N2" s="20">
        <v>1</v>
      </c>
      <c r="P2" s="21" t="s">
        <v>13</v>
      </c>
      <c r="Q2" s="22"/>
      <c r="R2" s="23" t="s">
        <v>12</v>
      </c>
      <c r="S2" s="21" t="s">
        <v>13</v>
      </c>
      <c r="T2" s="24"/>
      <c r="U2" s="23" t="s">
        <v>12</v>
      </c>
    </row>
    <row r="3" spans="1:53" ht="15.75" thickBot="1">
      <c r="A3" s="26"/>
      <c r="B3" s="27">
        <v>2</v>
      </c>
      <c r="C3" s="28" t="s">
        <v>15</v>
      </c>
      <c r="D3" s="12" t="str">
        <f t="shared" si="0"/>
        <v>c</v>
      </c>
      <c r="E3" s="28">
        <v>0</v>
      </c>
      <c r="F3" s="28" t="s">
        <v>12</v>
      </c>
      <c r="G3" s="29">
        <f t="shared" si="1"/>
        <v>1</v>
      </c>
      <c r="H3" s="14" t="s">
        <v>12</v>
      </c>
      <c r="I3" s="30"/>
      <c r="J3" s="31" t="s">
        <v>16</v>
      </c>
      <c r="K3" s="17" t="str">
        <f>IF(M3=0,"",4.5)</f>
        <v/>
      </c>
      <c r="L3" s="28" t="str">
        <f>IF(M3=0,"",C2)</f>
        <v/>
      </c>
      <c r="M3" s="32">
        <f>IF(G2=1.0000000005,G2,0)</f>
        <v>0</v>
      </c>
      <c r="N3" s="33">
        <v>3</v>
      </c>
      <c r="P3" s="34" t="s">
        <v>17</v>
      </c>
      <c r="R3" s="36" t="s">
        <v>12</v>
      </c>
      <c r="S3" s="34" t="s">
        <v>17</v>
      </c>
      <c r="U3" s="36" t="s">
        <v>12</v>
      </c>
    </row>
    <row r="4" spans="1:53" ht="15.75" thickBot="1">
      <c r="A4" s="26"/>
      <c r="B4" s="27">
        <v>3</v>
      </c>
      <c r="C4" s="28" t="s">
        <v>18</v>
      </c>
      <c r="D4" s="12" t="str">
        <f t="shared" si="0"/>
        <v>d</v>
      </c>
      <c r="E4" s="28">
        <v>0</v>
      </c>
      <c r="F4" s="28" t="s">
        <v>12</v>
      </c>
      <c r="G4" s="29">
        <f t="shared" si="1"/>
        <v>0.99999999949999996</v>
      </c>
      <c r="H4" s="14" t="s">
        <v>12</v>
      </c>
      <c r="I4" s="30"/>
      <c r="J4" s="31" t="s">
        <v>19</v>
      </c>
      <c r="K4" s="17" t="str">
        <f>IF(M4=0,"",4.5)</f>
        <v/>
      </c>
      <c r="L4" s="28" t="str">
        <f>IF(M4=0,"",C2)</f>
        <v/>
      </c>
      <c r="M4" s="32">
        <f>IF(G2=1,G2,0)</f>
        <v>0</v>
      </c>
      <c r="N4" s="33">
        <v>5</v>
      </c>
      <c r="P4" s="37"/>
      <c r="Q4" s="36" t="str">
        <f>F2</f>
        <v xml:space="preserve"> </v>
      </c>
      <c r="R4" s="36">
        <f>E2</f>
        <v>0</v>
      </c>
      <c r="S4" s="37"/>
      <c r="T4" s="38"/>
      <c r="U4" s="36">
        <f>E2</f>
        <v>0</v>
      </c>
    </row>
    <row r="5" spans="1:53" ht="15.75" thickBot="1">
      <c r="A5" s="39"/>
      <c r="B5" s="40">
        <v>4</v>
      </c>
      <c r="C5" s="41" t="s">
        <v>20</v>
      </c>
      <c r="D5" s="12" t="str">
        <f t="shared" si="0"/>
        <v>a</v>
      </c>
      <c r="E5" s="41">
        <v>0</v>
      </c>
      <c r="F5" s="41" t="s">
        <v>12</v>
      </c>
      <c r="G5" s="42">
        <f t="shared" si="1"/>
        <v>1.0000000007000001</v>
      </c>
      <c r="H5" s="14" t="s">
        <v>12</v>
      </c>
      <c r="I5" s="30"/>
      <c r="J5" s="31" t="s">
        <v>21</v>
      </c>
      <c r="K5" s="17" t="str">
        <f>IF(M5=0,"",4.2)</f>
        <v/>
      </c>
      <c r="L5" s="28" t="str">
        <f>IF(M5=0,"",C2)</f>
        <v/>
      </c>
      <c r="M5" s="32">
        <f>IF(G2=0.9999999995,G2,0)</f>
        <v>0</v>
      </c>
      <c r="N5" s="33">
        <v>7</v>
      </c>
      <c r="P5" s="43"/>
      <c r="Q5" s="44" t="s">
        <v>12</v>
      </c>
      <c r="R5" s="45" t="s">
        <v>12</v>
      </c>
      <c r="S5" s="43"/>
      <c r="T5" s="46" t="s">
        <v>12</v>
      </c>
      <c r="U5" s="45" t="s">
        <v>12</v>
      </c>
    </row>
    <row r="6" spans="1:53" ht="15.75" thickBot="1">
      <c r="A6" s="47" t="s">
        <v>22</v>
      </c>
      <c r="B6" s="11">
        <v>1</v>
      </c>
      <c r="C6" s="12" t="s">
        <v>23</v>
      </c>
      <c r="D6" s="12" t="str">
        <f t="shared" si="0"/>
        <v>a</v>
      </c>
      <c r="E6" s="12">
        <v>0</v>
      </c>
      <c r="F6" s="12" t="s">
        <v>12</v>
      </c>
      <c r="G6" s="13">
        <f t="shared" si="1"/>
        <v>1.0000000007000001</v>
      </c>
      <c r="H6" s="14" t="s">
        <v>12</v>
      </c>
      <c r="I6" s="30" t="s">
        <v>24</v>
      </c>
      <c r="J6" s="16" t="s">
        <v>14</v>
      </c>
      <c r="K6" s="12"/>
      <c r="L6" s="18" t="str">
        <f>IF(M6=0,"",C3)</f>
        <v/>
      </c>
      <c r="M6" s="18">
        <f>IF(G3=1.0000000007,G3,0)</f>
        <v>0</v>
      </c>
      <c r="N6" s="48">
        <v>1</v>
      </c>
      <c r="S6" s="37" t="s">
        <v>24</v>
      </c>
      <c r="T6" s="38"/>
      <c r="U6" s="23" t="s">
        <v>12</v>
      </c>
    </row>
    <row r="7" spans="1:53" ht="15.75" thickBot="1">
      <c r="A7" s="49"/>
      <c r="B7" s="50">
        <v>2</v>
      </c>
      <c r="C7" s="28" t="s">
        <v>25</v>
      </c>
      <c r="D7" s="12" t="str">
        <f t="shared" si="0"/>
        <v>a</v>
      </c>
      <c r="E7" s="28">
        <v>0</v>
      </c>
      <c r="F7" s="28" t="s">
        <v>12</v>
      </c>
      <c r="G7" s="29">
        <f t="shared" si="1"/>
        <v>1.0000000007000001</v>
      </c>
      <c r="I7" s="30"/>
      <c r="J7" s="31" t="s">
        <v>16</v>
      </c>
      <c r="L7" s="28" t="str">
        <f>IF(M7=0,"",C3)</f>
        <v/>
      </c>
      <c r="M7" s="28">
        <f>IF(G3=1.0000000005,G3,0)</f>
        <v>0</v>
      </c>
      <c r="N7" s="52">
        <v>3</v>
      </c>
      <c r="P7" s="37" t="s">
        <v>24</v>
      </c>
      <c r="Q7" s="53"/>
      <c r="R7" s="23" t="s">
        <v>12</v>
      </c>
      <c r="S7" s="34" t="s">
        <v>15</v>
      </c>
      <c r="T7" s="38"/>
      <c r="U7" s="36" t="s">
        <v>12</v>
      </c>
    </row>
    <row r="8" spans="1:53" ht="15.75" thickBot="1">
      <c r="A8" s="49"/>
      <c r="B8" s="50">
        <v>3</v>
      </c>
      <c r="C8" s="28" t="s">
        <v>15</v>
      </c>
      <c r="D8" s="12" t="str">
        <f t="shared" si="0"/>
        <v>c</v>
      </c>
      <c r="E8" s="28">
        <v>4</v>
      </c>
      <c r="F8" s="28" t="s">
        <v>26</v>
      </c>
      <c r="G8" s="29">
        <f t="shared" si="1"/>
        <v>1</v>
      </c>
      <c r="I8" s="30"/>
      <c r="J8" s="31" t="s">
        <v>19</v>
      </c>
      <c r="L8" s="28" t="str">
        <f>IF(M8=0,"",C3)</f>
        <v>lack of expertise</v>
      </c>
      <c r="M8" s="28">
        <f>IF(G3=1,G3,0)</f>
        <v>1</v>
      </c>
      <c r="N8" s="52">
        <v>5</v>
      </c>
      <c r="P8" s="34" t="s">
        <v>15</v>
      </c>
      <c r="Q8" s="54" t="str">
        <f>F3</f>
        <v xml:space="preserve"> </v>
      </c>
      <c r="R8" s="36">
        <f>E3</f>
        <v>0</v>
      </c>
      <c r="S8" s="37"/>
      <c r="T8" s="38"/>
      <c r="U8" s="36">
        <f>E3</f>
        <v>0</v>
      </c>
    </row>
    <row r="9" spans="1:53" ht="15.75" thickBot="1">
      <c r="A9" s="55"/>
      <c r="B9" s="40">
        <v>4</v>
      </c>
      <c r="C9" s="41" t="s">
        <v>27</v>
      </c>
      <c r="D9" s="12" t="str">
        <f t="shared" si="0"/>
        <v>a</v>
      </c>
      <c r="E9" s="41">
        <v>0</v>
      </c>
      <c r="F9" s="41" t="s">
        <v>12</v>
      </c>
      <c r="G9" s="42">
        <f t="shared" si="1"/>
        <v>1.0000000007000001</v>
      </c>
      <c r="I9" s="30"/>
      <c r="J9" s="56" t="s">
        <v>21</v>
      </c>
      <c r="K9" s="57"/>
      <c r="L9" s="41" t="str">
        <f>IF(M9=0,"",C3)</f>
        <v/>
      </c>
      <c r="M9" s="41">
        <f>IF(G3=0.9999999995,G3,0)</f>
        <v>0</v>
      </c>
      <c r="N9" s="58">
        <v>7</v>
      </c>
      <c r="P9" s="37"/>
      <c r="Q9" s="53"/>
      <c r="R9" s="36" t="s">
        <v>12</v>
      </c>
      <c r="S9" s="37"/>
      <c r="T9" s="38"/>
      <c r="U9" s="45" t="s">
        <v>12</v>
      </c>
    </row>
    <row r="10" spans="1:53" ht="15.75" thickBot="1">
      <c r="A10" s="59" t="s">
        <v>28</v>
      </c>
      <c r="B10" s="11">
        <v>1</v>
      </c>
      <c r="C10" s="12" t="s">
        <v>29</v>
      </c>
      <c r="D10" s="12" t="str">
        <f t="shared" si="0"/>
        <v>d</v>
      </c>
      <c r="E10" s="12">
        <v>5</v>
      </c>
      <c r="F10" s="12" t="s">
        <v>30</v>
      </c>
      <c r="G10" s="13">
        <f t="shared" si="1"/>
        <v>0.99999999949999996</v>
      </c>
      <c r="I10" s="30" t="s">
        <v>31</v>
      </c>
      <c r="J10" s="31" t="s">
        <v>14</v>
      </c>
      <c r="L10" s="28" t="str">
        <f>IF(M10=0,"",C4)</f>
        <v/>
      </c>
      <c r="M10" s="28">
        <f>IF(G4=1.0000000007,G4,0)</f>
        <v>0</v>
      </c>
      <c r="N10" s="33">
        <v>1</v>
      </c>
      <c r="P10" s="37"/>
      <c r="Q10" s="53"/>
      <c r="R10" s="45" t="s">
        <v>12</v>
      </c>
      <c r="S10" s="21" t="s">
        <v>31</v>
      </c>
      <c r="T10" s="24"/>
      <c r="U10" s="23" t="s">
        <v>12</v>
      </c>
    </row>
    <row r="11" spans="1:53" ht="15.75" thickBot="1">
      <c r="A11" s="60"/>
      <c r="B11" s="50">
        <v>2</v>
      </c>
      <c r="C11" s="17" t="s">
        <v>23</v>
      </c>
      <c r="D11" s="12" t="str">
        <f t="shared" si="0"/>
        <v>a</v>
      </c>
      <c r="E11" s="28">
        <v>3</v>
      </c>
      <c r="F11" s="28" t="s">
        <v>32</v>
      </c>
      <c r="G11" s="29">
        <f t="shared" si="1"/>
        <v>1.0000000007000001</v>
      </c>
      <c r="I11" s="30"/>
      <c r="J11" s="31" t="s">
        <v>16</v>
      </c>
      <c r="L11" s="28" t="str">
        <f>IF(M11=0,"",C4)</f>
        <v/>
      </c>
      <c r="M11" s="28">
        <f>IF(G4=1.0000000005,G4,0)</f>
        <v>0</v>
      </c>
      <c r="N11" s="33">
        <v>3</v>
      </c>
      <c r="R11" s="25" t="s">
        <v>12</v>
      </c>
      <c r="S11" s="34" t="s">
        <v>18</v>
      </c>
      <c r="T11" s="38"/>
      <c r="U11" s="36" t="s">
        <v>12</v>
      </c>
    </row>
    <row r="12" spans="1:53" ht="15.75" thickBot="1">
      <c r="A12" s="60"/>
      <c r="B12" s="50">
        <v>3</v>
      </c>
      <c r="C12" s="17" t="s">
        <v>15</v>
      </c>
      <c r="D12" s="12" t="str">
        <f t="shared" si="0"/>
        <v>a</v>
      </c>
      <c r="E12" s="28">
        <v>5</v>
      </c>
      <c r="F12" s="28" t="s">
        <v>32</v>
      </c>
      <c r="G12" s="29">
        <f t="shared" si="1"/>
        <v>1.0000000007000001</v>
      </c>
      <c r="I12" s="30"/>
      <c r="J12" s="31" t="s">
        <v>19</v>
      </c>
      <c r="L12" s="28" t="str">
        <f>IF(M12=0,"",C4)</f>
        <v/>
      </c>
      <c r="M12" s="28">
        <f>IF(G4=1,G4,0)</f>
        <v>0</v>
      </c>
      <c r="N12" s="33">
        <v>5</v>
      </c>
      <c r="P12" s="21" t="s">
        <v>31</v>
      </c>
      <c r="Q12" s="22"/>
      <c r="R12" s="23" t="s">
        <v>12</v>
      </c>
      <c r="S12" s="37"/>
      <c r="T12" s="38"/>
      <c r="U12" s="36">
        <f>E4</f>
        <v>0</v>
      </c>
    </row>
    <row r="13" spans="1:53" ht="15.75" thickBot="1">
      <c r="A13" s="60"/>
      <c r="B13" s="50">
        <v>4</v>
      </c>
      <c r="C13" s="28" t="s">
        <v>33</v>
      </c>
      <c r="D13" s="12" t="str">
        <f t="shared" si="0"/>
        <v>d</v>
      </c>
      <c r="E13" s="28">
        <v>5</v>
      </c>
      <c r="F13" s="28" t="s">
        <v>32</v>
      </c>
      <c r="G13" s="29">
        <f t="shared" si="1"/>
        <v>0.99999999949999996</v>
      </c>
      <c r="I13" s="30"/>
      <c r="J13" s="56" t="s">
        <v>21</v>
      </c>
      <c r="K13" s="57"/>
      <c r="L13" s="41" t="str">
        <f>IF(M13=0,"",C4)</f>
        <v>Lack of cost effectiveness</v>
      </c>
      <c r="M13" s="41">
        <f>IF(G4=0.9999999995,G4,0)</f>
        <v>0.99999999949999996</v>
      </c>
      <c r="N13" s="61">
        <v>7</v>
      </c>
      <c r="P13" s="34" t="s">
        <v>18</v>
      </c>
      <c r="Q13" s="53" t="str">
        <f>F4</f>
        <v xml:space="preserve"> </v>
      </c>
      <c r="R13" s="36">
        <f>E4</f>
        <v>0</v>
      </c>
      <c r="S13" s="37"/>
      <c r="T13" s="38"/>
      <c r="U13" s="45" t="s">
        <v>12</v>
      </c>
      <c r="AV13" s="25" t="s">
        <v>34</v>
      </c>
    </row>
    <row r="14" spans="1:53" ht="15.75" thickBot="1">
      <c r="A14" s="60"/>
      <c r="B14" s="50">
        <v>5</v>
      </c>
      <c r="C14" s="28" t="s">
        <v>27</v>
      </c>
      <c r="D14" s="12" t="str">
        <f t="shared" si="0"/>
        <v>c</v>
      </c>
      <c r="E14" s="17">
        <v>0</v>
      </c>
      <c r="F14" s="17" t="s">
        <v>12</v>
      </c>
      <c r="G14" s="29">
        <f t="shared" si="1"/>
        <v>1</v>
      </c>
      <c r="I14" s="30" t="s">
        <v>35</v>
      </c>
      <c r="J14" s="31" t="s">
        <v>14</v>
      </c>
      <c r="L14" s="62" t="str">
        <f>IF(M14=0,"",C5)</f>
        <v>Lack of business model</v>
      </c>
      <c r="M14" s="32">
        <f>IF(G5=1.0000000007,G5,0)</f>
        <v>1.0000000007000001</v>
      </c>
      <c r="N14" s="33">
        <v>1</v>
      </c>
      <c r="P14" s="37"/>
      <c r="Q14" s="53"/>
      <c r="R14" s="36" t="s">
        <v>12</v>
      </c>
      <c r="S14" s="21" t="s">
        <v>35</v>
      </c>
      <c r="T14" s="24"/>
      <c r="U14" s="23" t="s">
        <v>12</v>
      </c>
      <c r="BA14" s="25" t="s">
        <v>36</v>
      </c>
    </row>
    <row r="15" spans="1:53" ht="15.75" thickBot="1">
      <c r="A15" s="63"/>
      <c r="B15" s="64">
        <v>6</v>
      </c>
      <c r="C15" s="41" t="s">
        <v>18</v>
      </c>
      <c r="D15" s="12" t="str">
        <f t="shared" si="0"/>
        <v>a</v>
      </c>
      <c r="E15" s="41">
        <v>5</v>
      </c>
      <c r="F15" s="41" t="s">
        <v>37</v>
      </c>
      <c r="G15" s="42">
        <f t="shared" si="1"/>
        <v>1.0000000007000001</v>
      </c>
      <c r="I15" s="30" t="s">
        <v>38</v>
      </c>
      <c r="J15" s="31" t="s">
        <v>16</v>
      </c>
      <c r="L15" s="62" t="str">
        <f>IF(M15=0,"",C5)</f>
        <v/>
      </c>
      <c r="M15" s="32">
        <f>IF(G5=1.0000000005,G5,0)</f>
        <v>0</v>
      </c>
      <c r="N15" s="33">
        <v>3</v>
      </c>
      <c r="P15" s="37"/>
      <c r="Q15" s="53"/>
      <c r="R15" s="45" t="s">
        <v>12</v>
      </c>
      <c r="S15" s="34" t="s">
        <v>20</v>
      </c>
      <c r="T15" s="38"/>
      <c r="U15" s="36" t="s">
        <v>12</v>
      </c>
      <c r="AU15" s="65" t="str">
        <f>'Barrier diagramm'!R13</f>
        <v>Supply Chain and Infrastructure</v>
      </c>
      <c r="AV15" s="66" t="str">
        <f>'Barrier diagramm'!S13</f>
        <v>Ignorance</v>
      </c>
      <c r="AW15" s="66" t="str">
        <f>'Barrier diagramm'!T13</f>
        <v>a</v>
      </c>
      <c r="AX15" s="66">
        <f>'Barrier diagramm'!U13</f>
        <v>0</v>
      </c>
      <c r="AY15" s="66" t="str">
        <f>'Barrier diagramm'!V13</f>
        <v xml:space="preserve"> </v>
      </c>
      <c r="BA15" s="25" t="s">
        <v>41</v>
      </c>
    </row>
    <row r="16" spans="1:53" ht="15.75" thickBot="1">
      <c r="A16" s="67" t="s">
        <v>42</v>
      </c>
      <c r="B16" s="68">
        <v>1</v>
      </c>
      <c r="C16" s="66" t="s">
        <v>43</v>
      </c>
      <c r="D16" s="12" t="e">
        <f>#REF!</f>
        <v>#REF!</v>
      </c>
      <c r="E16" s="18">
        <v>0</v>
      </c>
      <c r="F16" s="18" t="s">
        <v>12</v>
      </c>
      <c r="G16" s="13" t="e">
        <f t="shared" si="1"/>
        <v>#REF!</v>
      </c>
      <c r="I16" s="30"/>
      <c r="J16" s="31" t="s">
        <v>19</v>
      </c>
      <c r="L16" s="62" t="str">
        <f>IF(M16=0,"",C5)</f>
        <v/>
      </c>
      <c r="M16" s="32">
        <f>IF(G5=1,G5,0)</f>
        <v>0</v>
      </c>
      <c r="N16" s="33">
        <v>5</v>
      </c>
      <c r="S16" s="37"/>
      <c r="T16" s="38"/>
      <c r="U16" s="36">
        <f>E5</f>
        <v>0</v>
      </c>
      <c r="AU16" s="69"/>
      <c r="AV16" s="66" t="str">
        <f>'Barrier diagramm'!S14</f>
        <v>Lack of expertise</v>
      </c>
      <c r="AW16" s="66" t="str">
        <f>'Barrier diagramm'!T14</f>
        <v>c</v>
      </c>
      <c r="AX16" s="66">
        <f>'Barrier diagramm'!U14</f>
        <v>0</v>
      </c>
      <c r="AY16" s="66" t="str">
        <f>'Barrier diagramm'!V14</f>
        <v xml:space="preserve"> </v>
      </c>
    </row>
    <row r="17" spans="1:51" ht="15.75" thickBot="1">
      <c r="A17" s="71"/>
      <c r="B17" s="72">
        <v>2</v>
      </c>
      <c r="C17" s="70" t="s">
        <v>15</v>
      </c>
      <c r="D17" s="12" t="e">
        <f>#REF!</f>
        <v>#REF!</v>
      </c>
      <c r="E17" s="28">
        <v>5</v>
      </c>
      <c r="F17" s="28" t="s">
        <v>46</v>
      </c>
      <c r="G17" s="29" t="e">
        <f t="shared" si="1"/>
        <v>#REF!</v>
      </c>
      <c r="I17" s="73"/>
      <c r="J17" s="56" t="s">
        <v>21</v>
      </c>
      <c r="K17" s="57"/>
      <c r="L17" s="74" t="str">
        <f>IF(M17=0,"",C5)</f>
        <v/>
      </c>
      <c r="M17" s="75">
        <f>IF(G5=0.9999999995,G5,0)</f>
        <v>0</v>
      </c>
      <c r="N17" s="61">
        <v>7</v>
      </c>
      <c r="P17" s="21" t="s">
        <v>35</v>
      </c>
      <c r="Q17" s="22" t="str">
        <f>F5</f>
        <v xml:space="preserve"> </v>
      </c>
      <c r="R17" s="23">
        <f>E5</f>
        <v>0</v>
      </c>
      <c r="S17" s="43"/>
      <c r="T17" s="38"/>
      <c r="U17" s="45" t="s">
        <v>12</v>
      </c>
      <c r="AU17" s="69"/>
      <c r="AV17" s="66" t="str">
        <f>'Barrier diagramm'!S15</f>
        <v>Lack of access</v>
      </c>
      <c r="AW17" s="66" t="str">
        <f>'Barrier diagramm'!T15</f>
        <v>b</v>
      </c>
      <c r="AX17" s="66">
        <f>'Barrier diagramm'!U15</f>
        <v>0</v>
      </c>
      <c r="AY17" s="66" t="str">
        <f>'Barrier diagramm'!V15</f>
        <v xml:space="preserve"> </v>
      </c>
    </row>
    <row r="18" spans="1:51" ht="15.75" thickBot="1">
      <c r="A18" s="71"/>
      <c r="B18" s="72">
        <v>3</v>
      </c>
      <c r="C18" s="70" t="s">
        <v>27</v>
      </c>
      <c r="D18" s="12" t="e">
        <f>#REF!</f>
        <v>#REF!</v>
      </c>
      <c r="E18" s="17">
        <v>4</v>
      </c>
      <c r="F18" s="17" t="s">
        <v>48</v>
      </c>
      <c r="G18" s="29" t="e">
        <f t="shared" si="1"/>
        <v>#REF!</v>
      </c>
      <c r="I18" s="76" t="s">
        <v>49</v>
      </c>
      <c r="J18" s="16" t="s">
        <v>14</v>
      </c>
      <c r="K18" s="17">
        <f>IF(M18=0,"",4.2)</f>
        <v>4.2</v>
      </c>
      <c r="L18" s="77" t="str">
        <f>IF(M18=0,"",C6)</f>
        <v>Lack of interest/ motivation</v>
      </c>
      <c r="M18" s="19">
        <f>IF(G6=1.0000000007,G6,0)</f>
        <v>1.0000000007000001</v>
      </c>
      <c r="N18" s="20">
        <v>1</v>
      </c>
      <c r="P18" s="34" t="s">
        <v>20</v>
      </c>
      <c r="Q18" s="53"/>
      <c r="R18" s="36" t="s">
        <v>12</v>
      </c>
      <c r="S18" s="37"/>
      <c r="T18" s="38"/>
      <c r="U18" s="36"/>
      <c r="AU18" s="69"/>
      <c r="AV18" s="66" t="str">
        <f>'Barrier diagramm'!S16</f>
        <v>Lack of affordability</v>
      </c>
      <c r="AW18" s="66" t="str">
        <f>'Barrier diagramm'!T16</f>
        <v>c</v>
      </c>
      <c r="AX18" s="66">
        <f>'Barrier diagramm'!U16</f>
        <v>0</v>
      </c>
      <c r="AY18" s="66" t="str">
        <f>'Barrier diagramm'!V16</f>
        <v xml:space="preserve"> </v>
      </c>
    </row>
    <row r="19" spans="1:51" ht="15.75" thickBot="1">
      <c r="A19" s="71"/>
      <c r="B19" s="72">
        <v>5</v>
      </c>
      <c r="C19" s="78" t="s">
        <v>18</v>
      </c>
      <c r="D19" s="12" t="e">
        <f>#REF!</f>
        <v>#REF!</v>
      </c>
      <c r="E19" s="28">
        <v>0</v>
      </c>
      <c r="F19" s="28" t="s">
        <v>12</v>
      </c>
      <c r="G19" s="29" t="e">
        <f t="shared" si="1"/>
        <v>#REF!</v>
      </c>
      <c r="I19" s="79" t="s">
        <v>51</v>
      </c>
      <c r="J19" s="31" t="s">
        <v>16</v>
      </c>
      <c r="K19" s="17" t="str">
        <f>IF(M19=0,"",4)</f>
        <v/>
      </c>
      <c r="L19" s="62" t="str">
        <f>IF(M19=0,"",C6)</f>
        <v/>
      </c>
      <c r="M19" s="32">
        <f>IF(G6=1.0000000005,G6,0)</f>
        <v>0</v>
      </c>
      <c r="N19" s="33">
        <v>3</v>
      </c>
      <c r="P19" s="37"/>
      <c r="Q19" s="53"/>
      <c r="R19" s="36" t="s">
        <v>12</v>
      </c>
      <c r="S19" s="80" t="s">
        <v>49</v>
      </c>
      <c r="T19" s="24"/>
      <c r="U19" s="23" t="s">
        <v>12</v>
      </c>
      <c r="AU19" s="69"/>
      <c r="AV19" s="66" t="str">
        <f>'Barrier diagramm'!S17</f>
        <v>Lack of cost effectiveness</v>
      </c>
      <c r="AW19" s="66" t="str">
        <f>'Barrier diagramm'!T17</f>
        <v>d</v>
      </c>
      <c r="AX19" s="66">
        <f>'Barrier diagramm'!U17</f>
        <v>5</v>
      </c>
      <c r="AY19" s="66" t="str">
        <f>'Barrier diagramm'!V17</f>
        <v>bulk purchase</v>
      </c>
    </row>
    <row r="20" spans="1:51" ht="15.75" thickBot="1">
      <c r="A20" s="81"/>
      <c r="B20" s="82">
        <v>6</v>
      </c>
      <c r="C20" s="83" t="s">
        <v>20</v>
      </c>
      <c r="D20" s="12" t="e">
        <f>#REF!</f>
        <v>#REF!</v>
      </c>
      <c r="E20" s="41">
        <v>5</v>
      </c>
      <c r="F20" s="41" t="s">
        <v>54</v>
      </c>
      <c r="G20" s="42" t="e">
        <f t="shared" si="1"/>
        <v>#REF!</v>
      </c>
      <c r="I20" s="79"/>
      <c r="J20" s="31" t="s">
        <v>19</v>
      </c>
      <c r="K20" s="17" t="str">
        <f>IF(M20=0,"",4)</f>
        <v/>
      </c>
      <c r="L20" s="62" t="str">
        <f>IF(M20=0,"",C6)</f>
        <v/>
      </c>
      <c r="M20" s="32">
        <f>IF(G6=1,G6,0)</f>
        <v>0</v>
      </c>
      <c r="N20" s="33">
        <v>5</v>
      </c>
      <c r="P20" s="43"/>
      <c r="Q20" s="53"/>
      <c r="R20" s="45" t="s">
        <v>12</v>
      </c>
      <c r="S20" s="84" t="s">
        <v>23</v>
      </c>
      <c r="T20" s="38"/>
      <c r="U20" s="36" t="s">
        <v>12</v>
      </c>
      <c r="AU20" s="85"/>
      <c r="AV20" s="66" t="str">
        <f>'Barrier diagramm'!S18</f>
        <v>Lack of business model</v>
      </c>
      <c r="AW20" s="66" t="str">
        <f>'Barrier diagramm'!T18</f>
        <v>c</v>
      </c>
      <c r="AX20" s="66">
        <f>'Barrier diagramm'!U18</f>
        <v>4</v>
      </c>
      <c r="AY20" s="66" t="str">
        <f>'Barrier diagramm'!V18</f>
        <v>bulk purchase</v>
      </c>
    </row>
    <row r="21" spans="1:51" ht="15.75" thickBot="1">
      <c r="A21" s="65" t="s">
        <v>39</v>
      </c>
      <c r="B21" s="86">
        <v>1</v>
      </c>
      <c r="C21" s="66" t="s">
        <v>11</v>
      </c>
      <c r="D21" s="12" t="str">
        <f t="shared" ref="D21:D26" si="2">AW15</f>
        <v>a</v>
      </c>
      <c r="E21" s="12">
        <v>0</v>
      </c>
      <c r="F21" s="12" t="s">
        <v>12</v>
      </c>
      <c r="G21" s="13">
        <f t="shared" si="1"/>
        <v>1.0000000007000001</v>
      </c>
      <c r="I21" s="79"/>
      <c r="J21" s="56" t="s">
        <v>21</v>
      </c>
      <c r="K21" s="17" t="str">
        <f>IF(M21=0,"",4)</f>
        <v/>
      </c>
      <c r="L21" s="62" t="str">
        <f>IF(M21=0,"",C6)</f>
        <v/>
      </c>
      <c r="M21" s="75">
        <f>IF(G6=0.9999999995,G6,0)</f>
        <v>0</v>
      </c>
      <c r="N21" s="33">
        <v>7</v>
      </c>
      <c r="P21" s="80" t="s">
        <v>49</v>
      </c>
      <c r="Q21" s="22" t="str">
        <f>F6</f>
        <v xml:space="preserve"> </v>
      </c>
      <c r="R21" s="23">
        <f>E6</f>
        <v>0</v>
      </c>
      <c r="S21" s="87"/>
      <c r="T21" s="38"/>
      <c r="U21" s="36">
        <f>E6</f>
        <v>0</v>
      </c>
      <c r="AU21" s="10" t="str">
        <f>'Barrier diagramm'!R19</f>
        <v>Local financiers</v>
      </c>
      <c r="AV21" s="10" t="str">
        <f>'Barrier diagramm'!S19</f>
        <v>Ignorance</v>
      </c>
      <c r="AW21" s="10" t="str">
        <f>'Barrier diagramm'!T19</f>
        <v>a</v>
      </c>
      <c r="AX21" s="10">
        <f>'Barrier diagramm'!U19</f>
        <v>0</v>
      </c>
      <c r="AY21" s="10" t="str">
        <f>'Barrier diagramm'!V19</f>
        <v xml:space="preserve"> </v>
      </c>
    </row>
    <row r="22" spans="1:51" ht="15.75" thickBot="1">
      <c r="A22" s="69"/>
      <c r="B22" s="72">
        <v>2</v>
      </c>
      <c r="C22" s="70" t="s">
        <v>44</v>
      </c>
      <c r="D22" s="12" t="str">
        <f t="shared" si="2"/>
        <v>c</v>
      </c>
      <c r="E22" s="28">
        <v>0</v>
      </c>
      <c r="F22" s="28" t="s">
        <v>12</v>
      </c>
      <c r="G22" s="29">
        <f t="shared" si="1"/>
        <v>1</v>
      </c>
      <c r="I22" s="79" t="s">
        <v>55</v>
      </c>
      <c r="J22" s="16" t="s">
        <v>14</v>
      </c>
      <c r="K22" s="12"/>
      <c r="L22" s="77" t="str">
        <f>IF(M22=0,"",C7)</f>
        <v>ignorance</v>
      </c>
      <c r="M22" s="19">
        <f>IF(G7=1.0000000007,G7,0)</f>
        <v>1.0000000007000001</v>
      </c>
      <c r="N22" s="33">
        <v>1</v>
      </c>
      <c r="P22" s="84" t="s">
        <v>23</v>
      </c>
      <c r="Q22" s="53"/>
      <c r="R22" s="36" t="s">
        <v>12</v>
      </c>
      <c r="S22" s="88"/>
      <c r="T22" s="46"/>
      <c r="U22" s="45" t="s">
        <v>12</v>
      </c>
      <c r="AU22" s="10">
        <f>'Barrier diagramm'!R20</f>
        <v>0</v>
      </c>
      <c r="AV22" s="10" t="str">
        <f>'Barrier diagramm'!S20</f>
        <v>lack of expertise</v>
      </c>
      <c r="AW22" s="10" t="str">
        <f>'Barrier diagramm'!T20</f>
        <v>c</v>
      </c>
      <c r="AX22" s="10">
        <f>'Barrier diagramm'!U20</f>
        <v>0</v>
      </c>
      <c r="AY22" s="10" t="str">
        <f>'Barrier diagramm'!V20</f>
        <v xml:space="preserve"> </v>
      </c>
    </row>
    <row r="23" spans="1:51" ht="15.75" thickBot="1">
      <c r="A23" s="69"/>
      <c r="B23" s="72">
        <v>3</v>
      </c>
      <c r="C23" s="70" t="s">
        <v>33</v>
      </c>
      <c r="D23" s="12" t="str">
        <f t="shared" si="2"/>
        <v>b</v>
      </c>
      <c r="E23" s="28">
        <v>0</v>
      </c>
      <c r="F23" s="28" t="s">
        <v>12</v>
      </c>
      <c r="G23" s="29">
        <f t="shared" si="1"/>
        <v>1.0000000005</v>
      </c>
      <c r="I23" s="79" t="s">
        <v>56</v>
      </c>
      <c r="J23" s="31" t="s">
        <v>16</v>
      </c>
      <c r="L23" s="62" t="str">
        <f>IF(M23=0,"",C7)</f>
        <v/>
      </c>
      <c r="M23" s="32">
        <f>IF(G7=1.0000000005,G7,0)</f>
        <v>0</v>
      </c>
      <c r="N23" s="33">
        <v>3</v>
      </c>
      <c r="P23" s="87"/>
      <c r="Q23" s="53"/>
      <c r="R23" s="36" t="s">
        <v>12</v>
      </c>
      <c r="S23" s="87" t="s">
        <v>55</v>
      </c>
      <c r="T23" s="38"/>
      <c r="U23" s="23" t="s">
        <v>12</v>
      </c>
      <c r="AU23" s="10">
        <f>'Barrier diagramm'!R21</f>
        <v>0</v>
      </c>
      <c r="AV23" s="10" t="str">
        <f>'Barrier diagramm'!S21</f>
        <v>Lack of cost effectiveness</v>
      </c>
      <c r="AW23" s="10" t="str">
        <f>'Barrier diagramm'!T21</f>
        <v>d</v>
      </c>
      <c r="AX23" s="10">
        <f>'Barrier diagramm'!U21</f>
        <v>0</v>
      </c>
      <c r="AY23" s="10" t="str">
        <f>'Barrier diagramm'!V21</f>
        <v xml:space="preserve"> </v>
      </c>
    </row>
    <row r="24" spans="1:51" ht="15.75" thickBot="1">
      <c r="A24" s="69"/>
      <c r="B24" s="72">
        <v>4</v>
      </c>
      <c r="C24" s="78" t="s">
        <v>50</v>
      </c>
      <c r="D24" s="12" t="str">
        <f t="shared" si="2"/>
        <v>c</v>
      </c>
      <c r="E24" s="28">
        <v>0</v>
      </c>
      <c r="F24" s="28" t="s">
        <v>12</v>
      </c>
      <c r="G24" s="29">
        <f t="shared" si="1"/>
        <v>1</v>
      </c>
      <c r="I24" s="79"/>
      <c r="J24" s="31" t="s">
        <v>19</v>
      </c>
      <c r="L24" s="62" t="str">
        <f>IF(M24=0,"",C7)</f>
        <v/>
      </c>
      <c r="M24" s="32">
        <f>IF(G7=1,G7,0)</f>
        <v>0</v>
      </c>
      <c r="N24" s="33">
        <v>5</v>
      </c>
      <c r="P24" s="88"/>
      <c r="Q24" s="44"/>
      <c r="R24" s="45" t="s">
        <v>12</v>
      </c>
      <c r="S24" s="84" t="s">
        <v>57</v>
      </c>
      <c r="T24" s="38"/>
      <c r="U24" s="36" t="s">
        <v>12</v>
      </c>
      <c r="AU24" s="10">
        <f>'Barrier diagramm'!R22</f>
        <v>0</v>
      </c>
      <c r="AV24" s="10" t="str">
        <f>'Barrier diagramm'!S22</f>
        <v>Lack of business model</v>
      </c>
      <c r="AW24" s="10" t="str">
        <f>'Barrier diagramm'!T22</f>
        <v>a</v>
      </c>
      <c r="AX24" s="10">
        <f>'Barrier diagramm'!U22</f>
        <v>0</v>
      </c>
      <c r="AY24" s="10" t="str">
        <f>'Barrier diagramm'!V22</f>
        <v xml:space="preserve"> </v>
      </c>
    </row>
    <row r="25" spans="1:51" ht="15.75" thickBot="1">
      <c r="A25" s="69"/>
      <c r="B25" s="72">
        <v>5</v>
      </c>
      <c r="C25" s="78" t="s">
        <v>18</v>
      </c>
      <c r="D25" s="12" t="str">
        <f t="shared" si="2"/>
        <v>d</v>
      </c>
      <c r="E25" s="62">
        <v>0</v>
      </c>
      <c r="F25" s="62"/>
      <c r="G25" s="29">
        <f t="shared" si="1"/>
        <v>0.99999999949999996</v>
      </c>
      <c r="I25" s="79"/>
      <c r="J25" s="56" t="s">
        <v>21</v>
      </c>
      <c r="L25" s="62" t="str">
        <f>IF(M25=0,"",C7)</f>
        <v/>
      </c>
      <c r="M25" s="75">
        <f>IF(G7=0.9999999995,G7,0)</f>
        <v>0</v>
      </c>
      <c r="N25" s="33">
        <v>7</v>
      </c>
      <c r="P25" s="87" t="s">
        <v>55</v>
      </c>
      <c r="Q25" s="53" t="str">
        <f>F7</f>
        <v xml:space="preserve"> </v>
      </c>
      <c r="R25" s="23">
        <f>E7</f>
        <v>0</v>
      </c>
      <c r="S25" s="87"/>
      <c r="T25" s="38"/>
      <c r="U25" s="36">
        <f>E7</f>
        <v>0</v>
      </c>
      <c r="AU25" s="47" t="str">
        <f>'Barrier diagramm'!R23</f>
        <v>Policy Makers</v>
      </c>
      <c r="AV25" s="47" t="str">
        <f>'Barrier diagramm'!S23</f>
        <v>Lack of interest/ motivation</v>
      </c>
      <c r="AW25" s="47" t="str">
        <f>'Barrier diagramm'!T23</f>
        <v>a</v>
      </c>
      <c r="AX25" s="47">
        <f>'Barrier diagramm'!U23</f>
        <v>0</v>
      </c>
      <c r="AY25" s="47" t="str">
        <f>'Barrier diagramm'!V23</f>
        <v xml:space="preserve"> </v>
      </c>
    </row>
    <row r="26" spans="1:51" ht="15.75" thickBot="1">
      <c r="A26" s="85"/>
      <c r="B26" s="82">
        <v>6</v>
      </c>
      <c r="C26" s="83" t="s">
        <v>20</v>
      </c>
      <c r="D26" s="12" t="str">
        <f t="shared" si="2"/>
        <v>c</v>
      </c>
      <c r="E26" s="74">
        <v>0</v>
      </c>
      <c r="F26" s="74" t="s">
        <v>12</v>
      </c>
      <c r="G26" s="42">
        <f t="shared" si="1"/>
        <v>1</v>
      </c>
      <c r="I26" s="79" t="s">
        <v>58</v>
      </c>
      <c r="J26" s="16" t="s">
        <v>14</v>
      </c>
      <c r="K26" s="12"/>
      <c r="L26" s="77" t="str">
        <f>IF(M26=0,"",C8)</f>
        <v/>
      </c>
      <c r="M26" s="19">
        <f>IF(G8=1.0000000007,G8,0)</f>
        <v>0</v>
      </c>
      <c r="N26" s="33">
        <v>1</v>
      </c>
      <c r="P26" s="84" t="s">
        <v>57</v>
      </c>
      <c r="Q26" s="53"/>
      <c r="R26" s="36" t="s">
        <v>12</v>
      </c>
      <c r="S26" s="87"/>
      <c r="T26" s="38"/>
      <c r="U26" s="45" t="s">
        <v>12</v>
      </c>
      <c r="AU26" s="47">
        <f>'Barrier diagramm'!R24</f>
        <v>0</v>
      </c>
      <c r="AV26" s="47" t="str">
        <f>'Barrier diagramm'!S24</f>
        <v>ignorance</v>
      </c>
      <c r="AW26" s="47" t="str">
        <f>'Barrier diagramm'!T24</f>
        <v>a</v>
      </c>
      <c r="AX26" s="47">
        <f>'Barrier diagramm'!U24</f>
        <v>0</v>
      </c>
      <c r="AY26" s="47" t="str">
        <f>'Barrier diagramm'!V24</f>
        <v xml:space="preserve"> </v>
      </c>
    </row>
    <row r="27" spans="1:51" ht="15.75" thickBot="1">
      <c r="A27" s="89" t="s">
        <v>59</v>
      </c>
      <c r="B27" s="90">
        <v>1</v>
      </c>
      <c r="C27" s="91" t="s">
        <v>11</v>
      </c>
      <c r="D27" s="12" t="str">
        <f t="shared" ref="D27:D32" si="3">AW35</f>
        <v xml:space="preserve"> </v>
      </c>
      <c r="E27" s="28">
        <v>0</v>
      </c>
      <c r="F27" s="28" t="s">
        <v>12</v>
      </c>
      <c r="G27" s="29" t="b">
        <f t="shared" si="1"/>
        <v>0</v>
      </c>
      <c r="I27" s="79" t="s">
        <v>60</v>
      </c>
      <c r="J27" s="31" t="s">
        <v>16</v>
      </c>
      <c r="L27" s="62" t="str">
        <f>IF(M27=0,"",C8)</f>
        <v/>
      </c>
      <c r="M27" s="32">
        <f>IF(G8=1.0000000005,G8,0)</f>
        <v>0</v>
      </c>
      <c r="N27" s="33">
        <v>3</v>
      </c>
      <c r="P27" s="87"/>
      <c r="Q27" s="53"/>
      <c r="R27" s="36" t="s">
        <v>12</v>
      </c>
      <c r="S27" s="80" t="s">
        <v>58</v>
      </c>
      <c r="T27" s="24"/>
      <c r="U27" s="23" t="s">
        <v>12</v>
      </c>
      <c r="AU27" s="47">
        <f>'Barrier diagramm'!R25</f>
        <v>0</v>
      </c>
      <c r="AV27" s="47" t="str">
        <f>'Barrier diagramm'!S25</f>
        <v>lack of expertise</v>
      </c>
      <c r="AW27" s="47" t="str">
        <f>'Barrier diagramm'!T25</f>
        <v>c</v>
      </c>
      <c r="AX27" s="47">
        <f>'Barrier diagramm'!U25</f>
        <v>4</v>
      </c>
      <c r="AY27" s="47" t="str">
        <f>'Barrier diagramm'!V25</f>
        <v>Consultancy, GTZ ENEP</v>
      </c>
    </row>
    <row r="28" spans="1:51" ht="15.75" thickBot="1">
      <c r="A28" s="69"/>
      <c r="B28" s="92">
        <v>2</v>
      </c>
      <c r="C28" s="91" t="s">
        <v>15</v>
      </c>
      <c r="D28" s="12" t="str">
        <f t="shared" si="3"/>
        <v xml:space="preserve"> </v>
      </c>
      <c r="E28" s="28">
        <v>0</v>
      </c>
      <c r="F28" s="28" t="s">
        <v>12</v>
      </c>
      <c r="G28" s="29" t="b">
        <f t="shared" si="1"/>
        <v>0</v>
      </c>
      <c r="I28" s="79"/>
      <c r="J28" s="31" t="s">
        <v>19</v>
      </c>
      <c r="L28" s="62" t="str">
        <f>IF(M28=0,"",C8)</f>
        <v>lack of expertise</v>
      </c>
      <c r="M28" s="32">
        <f>IF(G8=1,G8,0)</f>
        <v>1</v>
      </c>
      <c r="N28" s="33">
        <v>5</v>
      </c>
      <c r="P28" s="87"/>
      <c r="Q28" s="53"/>
      <c r="R28" s="45" t="s">
        <v>12</v>
      </c>
      <c r="S28" s="84" t="s">
        <v>15</v>
      </c>
      <c r="T28" s="38"/>
      <c r="U28" s="36" t="s">
        <v>12</v>
      </c>
      <c r="AU28" s="47">
        <f>'Barrier diagramm'!R26</f>
        <v>0</v>
      </c>
      <c r="AV28" s="47" t="str">
        <f>'Barrier diagramm'!S26</f>
        <v>lack of affordability</v>
      </c>
      <c r="AW28" s="47" t="str">
        <f>'Barrier diagramm'!T26</f>
        <v>a</v>
      </c>
      <c r="AX28" s="47">
        <f>'Barrier diagramm'!U26</f>
        <v>0</v>
      </c>
      <c r="AY28" s="47" t="str">
        <f>'Barrier diagramm'!V26</f>
        <v xml:space="preserve"> </v>
      </c>
    </row>
    <row r="29" spans="1:51" ht="15.75" thickBot="1">
      <c r="A29" s="69"/>
      <c r="B29" s="92">
        <v>3</v>
      </c>
      <c r="C29" s="91" t="s">
        <v>33</v>
      </c>
      <c r="D29" s="12" t="str">
        <f t="shared" si="3"/>
        <v xml:space="preserve"> </v>
      </c>
      <c r="E29" s="17">
        <v>0</v>
      </c>
      <c r="F29" s="17" t="s">
        <v>12</v>
      </c>
      <c r="G29" s="29" t="b">
        <f t="shared" si="1"/>
        <v>0</v>
      </c>
      <c r="I29" s="79"/>
      <c r="J29" s="56" t="s">
        <v>21</v>
      </c>
      <c r="L29" s="62" t="str">
        <f>IF(M29=0,"",C8)</f>
        <v/>
      </c>
      <c r="M29" s="75">
        <f>IF(G8=0.9999999995,G8,0)</f>
        <v>0</v>
      </c>
      <c r="N29" s="33">
        <v>7</v>
      </c>
      <c r="S29" s="87"/>
      <c r="T29" s="38"/>
      <c r="U29" s="36">
        <f>E8</f>
        <v>4</v>
      </c>
      <c r="AU29" s="59" t="str">
        <f>'Barrier diagramm'!R7</f>
        <v>Consumers / Users</v>
      </c>
      <c r="AV29" s="59" t="str">
        <f>'Barrier diagramm'!S7</f>
        <v>Consumers Ignorance</v>
      </c>
      <c r="AW29" s="59" t="str">
        <f>'Barrier diagramm'!T7</f>
        <v>d</v>
      </c>
      <c r="AX29" s="59">
        <f>'Barrier diagramm'!U7</f>
        <v>5</v>
      </c>
      <c r="AY29" s="59" t="str">
        <f>'Barrier diagramm'!V7</f>
        <v>Awareness Campaign</v>
      </c>
    </row>
    <row r="30" spans="1:51" ht="15.75" thickBot="1">
      <c r="A30" s="69"/>
      <c r="B30" s="92">
        <v>4</v>
      </c>
      <c r="C30" s="93" t="s">
        <v>50</v>
      </c>
      <c r="D30" s="12" t="str">
        <f t="shared" si="3"/>
        <v xml:space="preserve"> </v>
      </c>
      <c r="E30" s="28">
        <v>0</v>
      </c>
      <c r="F30" s="28" t="s">
        <v>12</v>
      </c>
      <c r="G30" s="29" t="b">
        <f t="shared" si="1"/>
        <v>0</v>
      </c>
      <c r="I30" s="79" t="s">
        <v>62</v>
      </c>
      <c r="J30" s="16" t="s">
        <v>14</v>
      </c>
      <c r="K30" s="12"/>
      <c r="L30" s="77" t="str">
        <f>IF(M30=0,"",C9)</f>
        <v>lack of affordability</v>
      </c>
      <c r="M30" s="19">
        <f>IF(G9=1.0000000007,G9,0)</f>
        <v>1.0000000007000001</v>
      </c>
      <c r="N30" s="33">
        <v>1</v>
      </c>
      <c r="P30" s="80" t="s">
        <v>58</v>
      </c>
      <c r="S30" s="88"/>
      <c r="T30" s="46"/>
      <c r="U30" s="45" t="s">
        <v>12</v>
      </c>
      <c r="AU30" s="59">
        <f>'Barrier diagramm'!R8</f>
        <v>0</v>
      </c>
      <c r="AV30" s="59" t="str">
        <f>'Barrier diagramm'!S8</f>
        <v>Lack of interest/ motivation</v>
      </c>
      <c r="AW30" s="59" t="str">
        <f>'Barrier diagramm'!T8</f>
        <v>a</v>
      </c>
      <c r="AX30" s="59">
        <f>'Barrier diagramm'!U8</f>
        <v>3</v>
      </c>
      <c r="AY30" s="59" t="str">
        <f>'Barrier diagramm'!V8</f>
        <v>Energy efficiency 
Labels</v>
      </c>
    </row>
    <row r="31" spans="1:51" ht="15.75" thickBot="1">
      <c r="A31" s="69"/>
      <c r="B31" s="92">
        <v>5</v>
      </c>
      <c r="C31" s="93" t="s">
        <v>18</v>
      </c>
      <c r="D31" s="12" t="str">
        <f t="shared" si="3"/>
        <v xml:space="preserve"> </v>
      </c>
      <c r="E31" s="28">
        <v>0</v>
      </c>
      <c r="F31" s="28" t="s">
        <v>12</v>
      </c>
      <c r="G31" s="29" t="b">
        <f t="shared" si="1"/>
        <v>0</v>
      </c>
      <c r="I31" s="79" t="s">
        <v>63</v>
      </c>
      <c r="J31" s="31" t="s">
        <v>16</v>
      </c>
      <c r="L31" s="62" t="str">
        <f>IF(M31=0,"",C9)</f>
        <v/>
      </c>
      <c r="M31" s="32">
        <f>IF(G9=1.0000000005,G9,0)</f>
        <v>0</v>
      </c>
      <c r="N31" s="33">
        <v>3</v>
      </c>
      <c r="P31" s="84" t="s">
        <v>15</v>
      </c>
      <c r="Q31" s="53"/>
      <c r="R31" s="36" t="s">
        <v>12</v>
      </c>
      <c r="S31" s="80" t="s">
        <v>62</v>
      </c>
      <c r="T31" s="24"/>
      <c r="U31" s="23" t="s">
        <v>12</v>
      </c>
      <c r="AU31" s="59">
        <f>'Barrier diagramm'!R9</f>
        <v>0</v>
      </c>
      <c r="AV31" s="59" t="str">
        <f>'Barrier diagramm'!S9</f>
        <v>lack of expertise</v>
      </c>
      <c r="AW31" s="59" t="str">
        <f>'Barrier diagramm'!T9</f>
        <v>a</v>
      </c>
      <c r="AX31" s="59">
        <f>'Barrier diagramm'!U9</f>
        <v>2</v>
      </c>
      <c r="AY31" s="59" t="str">
        <f>'Barrier diagramm'!V9</f>
        <v>campaign</v>
      </c>
    </row>
    <row r="32" spans="1:51" ht="15.75" thickBot="1">
      <c r="A32" s="85"/>
      <c r="B32" s="94">
        <v>6</v>
      </c>
      <c r="C32" s="95" t="s">
        <v>20</v>
      </c>
      <c r="D32" s="12" t="str">
        <f t="shared" si="3"/>
        <v xml:space="preserve"> </v>
      </c>
      <c r="E32" s="41">
        <v>0</v>
      </c>
      <c r="F32" s="41" t="s">
        <v>12</v>
      </c>
      <c r="G32" s="42" t="b">
        <f t="shared" si="1"/>
        <v>0</v>
      </c>
      <c r="I32" s="79"/>
      <c r="J32" s="31" t="s">
        <v>19</v>
      </c>
      <c r="L32" s="62" t="str">
        <f>IF(M32=0,"",C9)</f>
        <v/>
      </c>
      <c r="M32" s="32">
        <f>IF(G9=1,G9,0)</f>
        <v>0</v>
      </c>
      <c r="N32" s="33">
        <v>5</v>
      </c>
      <c r="P32" s="87"/>
      <c r="S32" s="84" t="s">
        <v>27</v>
      </c>
      <c r="T32" s="38"/>
      <c r="U32" s="36" t="s">
        <v>12</v>
      </c>
      <c r="AU32" s="59">
        <f>'Barrier diagramm'!R10</f>
        <v>0</v>
      </c>
      <c r="AV32" s="59" t="str">
        <f>'Barrier diagramm'!S10</f>
        <v>Lack of access</v>
      </c>
      <c r="AW32" s="59" t="str">
        <f>'Barrier diagramm'!T10</f>
        <v>d</v>
      </c>
      <c r="AX32" s="59">
        <f>'Barrier diagramm'!U10</f>
        <v>0</v>
      </c>
      <c r="AY32" s="59" t="str">
        <f>'Barrier diagramm'!V10</f>
        <v xml:space="preserve"> </v>
      </c>
    </row>
    <row r="33" spans="1:51" ht="15.75" thickBot="1">
      <c r="C33" s="25"/>
      <c r="D33" s="25"/>
      <c r="E33" s="25"/>
      <c r="F33" s="25"/>
      <c r="G33" s="25"/>
      <c r="I33" s="96"/>
      <c r="J33" s="56" t="s">
        <v>21</v>
      </c>
      <c r="K33" s="57"/>
      <c r="L33" s="74" t="str">
        <f>IF(M33=0,"",C9)</f>
        <v/>
      </c>
      <c r="M33" s="75">
        <f>IF(G9=0.9999999995,G9,0)</f>
        <v>0</v>
      </c>
      <c r="N33" s="61">
        <v>7</v>
      </c>
      <c r="P33" s="88"/>
      <c r="Q33" s="44"/>
      <c r="R33" s="45">
        <v>0</v>
      </c>
      <c r="S33" s="87"/>
      <c r="T33" s="38"/>
      <c r="U33" s="36">
        <f>E9</f>
        <v>0</v>
      </c>
      <c r="AU33" s="59">
        <f>'Barrier diagramm'!R11</f>
        <v>0</v>
      </c>
      <c r="AV33" s="59" t="str">
        <f>'Barrier diagramm'!S11</f>
        <v>lack of affordability</v>
      </c>
      <c r="AW33" s="59" t="str">
        <f>'Barrier diagramm'!T11</f>
        <v>c</v>
      </c>
      <c r="AX33" s="59">
        <f>'Barrier diagramm'!U11</f>
        <v>4</v>
      </c>
      <c r="AY33" s="59" t="str">
        <f>'Barrier diagramm'!V11</f>
        <v>bulk purchase</v>
      </c>
    </row>
    <row r="34" spans="1:51" ht="15.75" thickBot="1">
      <c r="A34" s="97"/>
      <c r="B34" s="97" t="s">
        <v>12</v>
      </c>
      <c r="C34" s="98" t="s">
        <v>12</v>
      </c>
      <c r="D34" s="99" t="s">
        <v>12</v>
      </c>
      <c r="G34" s="100" t="s">
        <v>12</v>
      </c>
      <c r="I34" s="101" t="s">
        <v>65</v>
      </c>
      <c r="J34" s="16" t="s">
        <v>14</v>
      </c>
      <c r="K34" s="17" t="str">
        <f>IF(M34=0,"",6.5)</f>
        <v/>
      </c>
      <c r="L34" s="77" t="str">
        <f>IF(M34=0,"",C10)</f>
        <v/>
      </c>
      <c r="M34" s="19">
        <f>IF(G10=1.0000000007,G10,0)</f>
        <v>0</v>
      </c>
      <c r="N34" s="20">
        <v>1</v>
      </c>
      <c r="P34" s="80" t="s">
        <v>58</v>
      </c>
      <c r="S34" s="88"/>
      <c r="T34" s="46"/>
      <c r="U34" s="45" t="s">
        <v>12</v>
      </c>
      <c r="AU34" s="59">
        <f>'Barrier diagramm'!R12</f>
        <v>0</v>
      </c>
      <c r="AV34" s="59" t="str">
        <f>'Barrier diagramm'!S12</f>
        <v>Lack of cost effectiveness</v>
      </c>
      <c r="AW34" s="59" t="str">
        <f>'Barrier diagramm'!T12</f>
        <v>a</v>
      </c>
      <c r="AX34" s="59">
        <f>'Barrier diagramm'!U12</f>
        <v>4</v>
      </c>
      <c r="AY34" s="59" t="str">
        <f>'Barrier diagramm'!V12</f>
        <v>bulk purchase</v>
      </c>
    </row>
    <row r="35" spans="1:51" ht="15.75" thickBot="1">
      <c r="A35" s="102" t="s">
        <v>66</v>
      </c>
      <c r="B35" s="102"/>
      <c r="C35" s="51"/>
      <c r="D35" s="51"/>
      <c r="E35" s="51"/>
      <c r="F35" s="51"/>
      <c r="I35" s="103" t="s">
        <v>67</v>
      </c>
      <c r="J35" s="31" t="s">
        <v>16</v>
      </c>
      <c r="K35" s="17" t="str">
        <f>IF(M35=0,"",6.5)</f>
        <v/>
      </c>
      <c r="L35" s="62" t="str">
        <f>IF(M35=0,"",C10)</f>
        <v/>
      </c>
      <c r="M35" s="32">
        <f>IF(G10=1.0000000005,G10,0)</f>
        <v>0</v>
      </c>
      <c r="N35" s="33">
        <v>3</v>
      </c>
      <c r="P35" s="84" t="s">
        <v>15</v>
      </c>
      <c r="Q35" s="22" t="str">
        <f>F8</f>
        <v>Consultancy</v>
      </c>
      <c r="R35" s="23">
        <f>E8</f>
        <v>4</v>
      </c>
      <c r="S35" s="104"/>
      <c r="T35" s="105"/>
      <c r="U35" s="106"/>
      <c r="AU35" s="89" t="s">
        <v>59</v>
      </c>
      <c r="AV35" s="91" t="s">
        <v>11</v>
      </c>
      <c r="AW35" s="107" t="s">
        <v>12</v>
      </c>
      <c r="AX35" s="28">
        <v>0</v>
      </c>
      <c r="AY35" s="28" t="s">
        <v>12</v>
      </c>
    </row>
    <row r="36" spans="1:51" ht="15.75" thickBot="1">
      <c r="A36" s="102" t="s">
        <v>68</v>
      </c>
      <c r="B36" s="102"/>
      <c r="C36" s="51"/>
      <c r="D36" s="51"/>
      <c r="E36" s="51"/>
      <c r="F36" s="51"/>
      <c r="I36" s="103"/>
      <c r="J36" s="31" t="s">
        <v>19</v>
      </c>
      <c r="K36" s="17" t="str">
        <f>IF(M36=0,"",6.5)</f>
        <v/>
      </c>
      <c r="L36" s="62" t="str">
        <f>IF(M36=0,"",C10)</f>
        <v/>
      </c>
      <c r="M36" s="32">
        <f>IF(G10=1,G10,0)</f>
        <v>0</v>
      </c>
      <c r="N36" s="33">
        <v>5</v>
      </c>
      <c r="P36" s="87"/>
      <c r="Q36" s="53"/>
      <c r="R36" s="36" t="s">
        <v>12</v>
      </c>
      <c r="S36" s="101" t="s">
        <v>65</v>
      </c>
      <c r="T36" s="24"/>
      <c r="U36" s="23"/>
      <c r="AU36" s="69"/>
      <c r="AV36" s="91" t="s">
        <v>15</v>
      </c>
      <c r="AW36" s="107" t="s">
        <v>12</v>
      </c>
      <c r="AX36" s="28">
        <v>0</v>
      </c>
      <c r="AY36" s="28" t="s">
        <v>12</v>
      </c>
    </row>
    <row r="37" spans="1:51" ht="15.75" thickBot="1">
      <c r="A37" s="102"/>
      <c r="B37" s="102"/>
      <c r="C37" s="51"/>
      <c r="D37" s="51"/>
      <c r="E37" s="12">
        <v>0</v>
      </c>
      <c r="F37" s="17"/>
      <c r="I37" s="108"/>
      <c r="J37" s="56" t="s">
        <v>21</v>
      </c>
      <c r="K37" s="17">
        <f>IF(M37=0,"",6.2)</f>
        <v>6.2</v>
      </c>
      <c r="L37" s="74" t="str">
        <f>IF(M37=0,"",C10)</f>
        <v>Consumers Ignorance</v>
      </c>
      <c r="M37" s="75">
        <f>IF(G10=0.9999999995,G10,0)</f>
        <v>0.99999999949999996</v>
      </c>
      <c r="N37" s="33">
        <v>7</v>
      </c>
      <c r="P37" s="88"/>
      <c r="Q37" s="44"/>
      <c r="R37" s="45" t="s">
        <v>12</v>
      </c>
      <c r="S37" s="109" t="s">
        <v>69</v>
      </c>
      <c r="T37" s="38"/>
      <c r="U37" s="36">
        <f>E10</f>
        <v>5</v>
      </c>
      <c r="AU37" s="69"/>
      <c r="AV37" s="91" t="s">
        <v>33</v>
      </c>
      <c r="AW37" s="107" t="s">
        <v>12</v>
      </c>
      <c r="AX37" s="17">
        <v>0</v>
      </c>
      <c r="AY37" s="17" t="s">
        <v>12</v>
      </c>
    </row>
    <row r="38" spans="1:51" ht="15.75" thickBot="1">
      <c r="E38" s="28">
        <v>0</v>
      </c>
      <c r="F38" s="28"/>
      <c r="I38" s="110" t="s">
        <v>70</v>
      </c>
      <c r="J38" s="31" t="s">
        <v>14</v>
      </c>
      <c r="L38" s="62" t="str">
        <f>IF(M38=0,"",C11)</f>
        <v>Lack of interest/ motivation</v>
      </c>
      <c r="M38" s="32">
        <f>IF(G11=1.0000000007,G11,0)</f>
        <v>1.0000000007000001</v>
      </c>
      <c r="N38" s="33">
        <v>1</v>
      </c>
      <c r="P38" s="80" t="s">
        <v>62</v>
      </c>
      <c r="S38" s="103"/>
      <c r="T38" s="38"/>
      <c r="U38" s="36" t="s">
        <v>12</v>
      </c>
      <c r="AU38" s="69"/>
      <c r="AV38" s="93" t="s">
        <v>50</v>
      </c>
      <c r="AW38" s="107" t="s">
        <v>12</v>
      </c>
      <c r="AX38" s="28">
        <v>0</v>
      </c>
      <c r="AY38" s="28" t="s">
        <v>12</v>
      </c>
    </row>
    <row r="39" spans="1:51" ht="15.75" thickBot="1">
      <c r="A39" s="25" t="s">
        <v>71</v>
      </c>
      <c r="E39" s="28">
        <v>0</v>
      </c>
      <c r="F39" s="28"/>
      <c r="I39" s="111" t="s">
        <v>72</v>
      </c>
      <c r="J39" s="31" t="s">
        <v>16</v>
      </c>
      <c r="L39" s="62" t="str">
        <f>IF(M39=0,"",C11)</f>
        <v/>
      </c>
      <c r="M39" s="32">
        <f>IF(G11=1.0000000005,G11,0)</f>
        <v>0</v>
      </c>
      <c r="N39" s="33">
        <v>3</v>
      </c>
      <c r="P39" s="84" t="s">
        <v>27</v>
      </c>
      <c r="Q39" s="22"/>
      <c r="R39" s="23"/>
      <c r="S39" s="103"/>
      <c r="T39" s="38"/>
      <c r="U39" s="36"/>
      <c r="AU39" s="69"/>
      <c r="AV39" s="93" t="s">
        <v>18</v>
      </c>
      <c r="AW39" s="107" t="s">
        <v>12</v>
      </c>
      <c r="AX39" s="28">
        <v>0</v>
      </c>
      <c r="AY39" s="28" t="s">
        <v>12</v>
      </c>
    </row>
    <row r="40" spans="1:51" ht="15.75" thickBot="1">
      <c r="A40" s="25" t="s">
        <v>73</v>
      </c>
      <c r="E40" s="41">
        <v>0</v>
      </c>
      <c r="F40" s="28"/>
      <c r="I40" s="111"/>
      <c r="J40" s="31" t="s">
        <v>19</v>
      </c>
      <c r="L40" s="62" t="str">
        <f>IF(M40=0,"",C11)</f>
        <v/>
      </c>
      <c r="M40" s="32">
        <f>IF(G11=1,G11,0)</f>
        <v>0</v>
      </c>
      <c r="N40" s="33">
        <v>5</v>
      </c>
      <c r="P40" s="87"/>
      <c r="Q40" s="53"/>
      <c r="R40" s="36" t="s">
        <v>12</v>
      </c>
      <c r="S40" s="101" t="s">
        <v>70</v>
      </c>
      <c r="T40" s="24"/>
      <c r="U40" s="23"/>
      <c r="AU40" s="85"/>
      <c r="AV40" s="95" t="s">
        <v>20</v>
      </c>
      <c r="AW40" s="112" t="s">
        <v>12</v>
      </c>
      <c r="AX40" s="41">
        <v>0</v>
      </c>
      <c r="AY40" s="41" t="s">
        <v>12</v>
      </c>
    </row>
    <row r="41" spans="1:51" ht="15.75" thickBot="1">
      <c r="A41" s="25" t="s">
        <v>74</v>
      </c>
      <c r="E41" s="12">
        <v>0</v>
      </c>
      <c r="F41" s="17"/>
      <c r="I41" s="113"/>
      <c r="J41" s="56" t="s">
        <v>21</v>
      </c>
      <c r="L41" s="62" t="str">
        <f>IF(M41=0,"",C11)</f>
        <v/>
      </c>
      <c r="M41" s="75">
        <f>IF(G11=0.9999999995,G11,0)</f>
        <v>0</v>
      </c>
      <c r="N41" s="33">
        <v>7</v>
      </c>
      <c r="P41" s="88"/>
      <c r="Q41" s="44"/>
      <c r="R41" s="45" t="s">
        <v>12</v>
      </c>
      <c r="S41" s="109" t="s">
        <v>15</v>
      </c>
      <c r="T41" s="38"/>
      <c r="U41" s="36">
        <f>E11</f>
        <v>3</v>
      </c>
    </row>
    <row r="42" spans="1:51" ht="15.75" thickBot="1">
      <c r="A42" s="25" t="s">
        <v>75</v>
      </c>
      <c r="E42" s="28">
        <v>0</v>
      </c>
      <c r="F42" s="28"/>
      <c r="I42" s="103" t="s">
        <v>76</v>
      </c>
      <c r="J42" s="16" t="s">
        <v>14</v>
      </c>
      <c r="K42" s="12"/>
      <c r="L42" s="77" t="str">
        <f>IF(M42=0,"",C12)</f>
        <v>lack of expertise</v>
      </c>
      <c r="M42" s="19">
        <f>IF(G12=1.0000000007,G12,0)</f>
        <v>1.0000000007000001</v>
      </c>
      <c r="N42" s="33">
        <v>1</v>
      </c>
      <c r="P42" s="101" t="s">
        <v>65</v>
      </c>
      <c r="S42" s="103"/>
      <c r="T42" s="38"/>
      <c r="U42" s="36" t="s">
        <v>12</v>
      </c>
    </row>
    <row r="43" spans="1:51" ht="15.75" thickBot="1">
      <c r="E43" s="28">
        <v>4</v>
      </c>
      <c r="F43" s="28"/>
      <c r="I43" s="103" t="s">
        <v>77</v>
      </c>
      <c r="J43" s="31" t="s">
        <v>16</v>
      </c>
      <c r="L43" s="62" t="str">
        <f>IF(M43=0,"",C12)</f>
        <v/>
      </c>
      <c r="M43" s="32">
        <f>IF(G12=1.0000000005,G12,0)</f>
        <v>0</v>
      </c>
      <c r="N43" s="33">
        <v>3</v>
      </c>
      <c r="P43" s="109" t="s">
        <v>69</v>
      </c>
      <c r="Q43" s="22"/>
      <c r="R43" s="23"/>
      <c r="S43" s="108"/>
      <c r="T43" s="46"/>
      <c r="U43" s="45"/>
    </row>
    <row r="44" spans="1:51" ht="15.75" thickBot="1">
      <c r="E44" s="41">
        <v>0</v>
      </c>
      <c r="F44" s="28"/>
      <c r="I44" s="103"/>
      <c r="J44" s="31" t="s">
        <v>19</v>
      </c>
      <c r="L44" s="62" t="str">
        <f>IF(M44=0,"",C12)</f>
        <v/>
      </c>
      <c r="M44" s="32">
        <f>IF(G12=1,G12,0)</f>
        <v>0</v>
      </c>
      <c r="N44" s="33">
        <v>5</v>
      </c>
      <c r="P44" s="103"/>
      <c r="Q44" s="53"/>
      <c r="R44" s="36" t="s">
        <v>12</v>
      </c>
      <c r="S44" s="103" t="s">
        <v>76</v>
      </c>
      <c r="T44" s="38"/>
      <c r="U44" s="36"/>
    </row>
    <row r="45" spans="1:51" ht="15.75" thickBot="1">
      <c r="E45" s="12">
        <v>5</v>
      </c>
      <c r="F45" s="17"/>
      <c r="I45" s="114"/>
      <c r="J45" s="56" t="s">
        <v>21</v>
      </c>
      <c r="L45" s="62" t="str">
        <f>IF(M45=0,"",C12)</f>
        <v/>
      </c>
      <c r="M45" s="75">
        <f>IF(G12=0.9999999995,G12,0)</f>
        <v>0</v>
      </c>
      <c r="N45" s="33">
        <v>7</v>
      </c>
      <c r="P45" s="103"/>
      <c r="Q45" s="44"/>
      <c r="R45" s="45" t="s">
        <v>12</v>
      </c>
      <c r="S45" s="109"/>
      <c r="T45" s="38"/>
      <c r="U45" s="36"/>
    </row>
    <row r="46" spans="1:51" ht="15.75" thickTop="1">
      <c r="E46" s="28">
        <v>3</v>
      </c>
      <c r="F46" s="28"/>
      <c r="I46" s="103" t="s">
        <v>78</v>
      </c>
      <c r="J46" s="16" t="s">
        <v>14</v>
      </c>
      <c r="K46" s="12"/>
      <c r="L46" s="77" t="str">
        <f>IF(M46=0,"",C13)</f>
        <v/>
      </c>
      <c r="M46" s="19">
        <f>IF(G13=1.0000000007,G13,0)</f>
        <v>0</v>
      </c>
      <c r="N46" s="33">
        <v>1</v>
      </c>
      <c r="P46" s="101" t="s">
        <v>70</v>
      </c>
      <c r="Q46" s="115" t="str">
        <f>F10</f>
        <v>Awareness Campaign</v>
      </c>
      <c r="R46" s="23">
        <f>E10</f>
        <v>5</v>
      </c>
      <c r="S46" s="109" t="s">
        <v>33</v>
      </c>
      <c r="T46" s="38"/>
      <c r="U46" s="36">
        <f>E12</f>
        <v>5</v>
      </c>
    </row>
    <row r="47" spans="1:51" ht="15.75" thickBot="1">
      <c r="E47" s="28">
        <v>5</v>
      </c>
      <c r="F47" s="28"/>
      <c r="I47" s="103" t="s">
        <v>79</v>
      </c>
      <c r="J47" s="31" t="s">
        <v>16</v>
      </c>
      <c r="L47" s="62" t="str">
        <f>IF(M47=0,"",C13)</f>
        <v/>
      </c>
      <c r="M47" s="32">
        <f>IF(G13=1.0000000005,G13,0)</f>
        <v>0</v>
      </c>
      <c r="N47" s="33">
        <v>3</v>
      </c>
      <c r="P47" s="109" t="s">
        <v>15</v>
      </c>
      <c r="Q47" s="53"/>
      <c r="R47" s="36" t="s">
        <v>12</v>
      </c>
      <c r="S47" s="103"/>
      <c r="T47" s="38"/>
      <c r="U47" s="36"/>
    </row>
    <row r="48" spans="1:51">
      <c r="E48" s="28">
        <v>5</v>
      </c>
      <c r="F48" s="28"/>
      <c r="I48" s="103"/>
      <c r="J48" s="31" t="s">
        <v>19</v>
      </c>
      <c r="L48" s="62" t="str">
        <f>IF(M48=0,"",C13)</f>
        <v/>
      </c>
      <c r="M48" s="32">
        <f>IF(G13=1,G13,0)</f>
        <v>0</v>
      </c>
      <c r="N48" s="33">
        <v>5</v>
      </c>
      <c r="P48" s="103"/>
      <c r="Q48" s="53"/>
      <c r="R48" s="36" t="s">
        <v>12</v>
      </c>
      <c r="S48" s="101" t="s">
        <v>78</v>
      </c>
      <c r="T48" s="24"/>
      <c r="U48" s="23"/>
    </row>
    <row r="49" spans="5:21" s="25" customFormat="1" ht="15.75" thickBot="1">
      <c r="E49" s="17">
        <v>0</v>
      </c>
      <c r="F49" s="17"/>
      <c r="I49" s="114"/>
      <c r="J49" s="56" t="s">
        <v>21</v>
      </c>
      <c r="K49" s="17"/>
      <c r="L49" s="62" t="str">
        <f>IF(M49=0,"",C13)</f>
        <v>Lack of access</v>
      </c>
      <c r="M49" s="75">
        <f>IF(G13=0.9999999995,G13,0)</f>
        <v>0.99999999949999996</v>
      </c>
      <c r="N49" s="33">
        <v>7</v>
      </c>
      <c r="P49" s="108"/>
      <c r="Q49" s="53"/>
      <c r="R49" s="36" t="s">
        <v>12</v>
      </c>
      <c r="S49" s="109" t="s">
        <v>33</v>
      </c>
      <c r="T49" s="38"/>
      <c r="U49" s="36"/>
    </row>
    <row r="50" spans="5:21" s="25" customFormat="1" ht="16.5" thickTop="1" thickBot="1">
      <c r="E50" s="41">
        <v>5</v>
      </c>
      <c r="F50" s="28"/>
      <c r="I50" s="103" t="s">
        <v>80</v>
      </c>
      <c r="J50" s="16" t="s">
        <v>14</v>
      </c>
      <c r="K50" s="12"/>
      <c r="L50" s="77" t="str">
        <f>IF(M50=0,"",C14)</f>
        <v/>
      </c>
      <c r="M50" s="19">
        <f>IF(G14=1.0000000007,G14,0)</f>
        <v>0</v>
      </c>
      <c r="N50" s="33">
        <v>1</v>
      </c>
      <c r="Q50" s="22"/>
      <c r="R50" s="23" t="s">
        <v>12</v>
      </c>
      <c r="S50" s="103"/>
      <c r="T50" s="38"/>
      <c r="U50" s="36">
        <f>E13</f>
        <v>5</v>
      </c>
    </row>
    <row r="51" spans="5:21" s="25" customFormat="1" ht="15.75" thickBot="1">
      <c r="E51" s="18">
        <v>0</v>
      </c>
      <c r="F51" s="28"/>
      <c r="I51" s="103" t="s">
        <v>81</v>
      </c>
      <c r="J51" s="31" t="s">
        <v>16</v>
      </c>
      <c r="K51" s="17"/>
      <c r="L51" s="62" t="str">
        <f>IF(M51=0,"",C14)</f>
        <v/>
      </c>
      <c r="M51" s="32">
        <f>IF(G14=1.0000000005,G14,0)</f>
        <v>0</v>
      </c>
      <c r="N51" s="33">
        <v>3</v>
      </c>
      <c r="P51" s="103" t="s">
        <v>76</v>
      </c>
      <c r="Q51" s="53" t="str">
        <f>F11</f>
        <v>Labels</v>
      </c>
      <c r="R51" s="36">
        <f>E11</f>
        <v>3</v>
      </c>
      <c r="S51" s="108"/>
      <c r="T51" s="46"/>
      <c r="U51" s="45"/>
    </row>
    <row r="52" spans="5:21" s="25" customFormat="1">
      <c r="E52" s="28">
        <v>5</v>
      </c>
      <c r="F52" s="28"/>
      <c r="I52" s="103"/>
      <c r="J52" s="31" t="s">
        <v>19</v>
      </c>
      <c r="K52" s="17"/>
      <c r="L52" s="62" t="str">
        <f>IF(M52=0,"",C14)</f>
        <v>lack of affordability</v>
      </c>
      <c r="M52" s="32">
        <f>IF(G14=1,G14,0)</f>
        <v>1</v>
      </c>
      <c r="N52" s="33">
        <v>5</v>
      </c>
      <c r="P52" s="109"/>
      <c r="Q52" s="53"/>
      <c r="R52" s="36" t="s">
        <v>12</v>
      </c>
      <c r="S52" s="101" t="s">
        <v>80</v>
      </c>
      <c r="T52" s="24"/>
      <c r="U52" s="23"/>
    </row>
    <row r="53" spans="5:21" s="25" customFormat="1" ht="15.75" thickBot="1">
      <c r="E53" s="17">
        <v>4</v>
      </c>
      <c r="F53" s="17"/>
      <c r="I53" s="114"/>
      <c r="J53" s="56" t="s">
        <v>21</v>
      </c>
      <c r="K53" s="17"/>
      <c r="L53" s="62" t="str">
        <f>IF(M53=0,"",C14)</f>
        <v/>
      </c>
      <c r="M53" s="75">
        <f>IF(G14=0.9999999995,G14,0)</f>
        <v>0</v>
      </c>
      <c r="N53" s="33">
        <v>7</v>
      </c>
      <c r="P53" s="109" t="s">
        <v>33</v>
      </c>
      <c r="Q53" s="44"/>
      <c r="R53" s="45" t="s">
        <v>12</v>
      </c>
      <c r="S53" s="109" t="s">
        <v>27</v>
      </c>
      <c r="T53" s="38"/>
      <c r="U53" s="36"/>
    </row>
    <row r="54" spans="5:21" s="25" customFormat="1" ht="16.5" thickTop="1" thickBot="1">
      <c r="E54" s="28">
        <v>0</v>
      </c>
      <c r="F54" s="28"/>
      <c r="I54" s="103" t="s">
        <v>82</v>
      </c>
      <c r="J54" s="16" t="s">
        <v>14</v>
      </c>
      <c r="K54" s="12"/>
      <c r="L54" s="77" t="str">
        <f>IF(M54=0,"",C15)</f>
        <v>Lack of cost effectiveness</v>
      </c>
      <c r="M54" s="19">
        <f>IF(G15=1.0000000007,G15,0)</f>
        <v>1.0000000007000001</v>
      </c>
      <c r="N54" s="33">
        <v>1</v>
      </c>
      <c r="P54" s="103"/>
      <c r="Q54" s="35"/>
      <c r="S54" s="103"/>
      <c r="T54" s="38"/>
      <c r="U54" s="36">
        <f>E14</f>
        <v>0</v>
      </c>
    </row>
    <row r="55" spans="5:21" s="25" customFormat="1" ht="15.75" thickBot="1">
      <c r="E55" s="41">
        <v>5</v>
      </c>
      <c r="F55" s="28"/>
      <c r="I55" s="103" t="s">
        <v>83</v>
      </c>
      <c r="J55" s="31" t="s">
        <v>16</v>
      </c>
      <c r="K55" s="17"/>
      <c r="L55" s="62" t="str">
        <f>IF(M55=0,"",C15)</f>
        <v/>
      </c>
      <c r="M55" s="32">
        <f>IF(G15=1.0000000005,G15,0)</f>
        <v>0</v>
      </c>
      <c r="N55" s="33">
        <v>3</v>
      </c>
      <c r="P55" s="101" t="s">
        <v>78</v>
      </c>
      <c r="Q55" s="53" t="str">
        <f>F12</f>
        <v>Labels</v>
      </c>
      <c r="R55" s="36">
        <f>E12</f>
        <v>5</v>
      </c>
      <c r="S55" s="108"/>
      <c r="T55" s="46"/>
      <c r="U55" s="45"/>
    </row>
    <row r="56" spans="5:21" s="25" customFormat="1">
      <c r="E56" s="12">
        <v>0</v>
      </c>
      <c r="F56" s="17"/>
      <c r="I56" s="103"/>
      <c r="J56" s="31" t="s">
        <v>19</v>
      </c>
      <c r="K56" s="17"/>
      <c r="L56" s="62" t="str">
        <f>IF(M56=0,"",C15)</f>
        <v/>
      </c>
      <c r="M56" s="32">
        <f>IF(G15=1,G15,0)</f>
        <v>0</v>
      </c>
      <c r="N56" s="33">
        <v>5</v>
      </c>
      <c r="P56" s="109" t="s">
        <v>33</v>
      </c>
      <c r="Q56" s="53"/>
      <c r="R56" s="36" t="s">
        <v>12</v>
      </c>
      <c r="S56" s="103" t="s">
        <v>82</v>
      </c>
      <c r="T56" s="38"/>
      <c r="U56" s="36"/>
    </row>
    <row r="57" spans="5:21" s="25" customFormat="1" ht="15.75" thickBot="1">
      <c r="E57" s="28">
        <v>0</v>
      </c>
      <c r="F57" s="28"/>
      <c r="I57" s="108"/>
      <c r="J57" s="56" t="s">
        <v>21</v>
      </c>
      <c r="K57" s="57"/>
      <c r="L57" s="74" t="str">
        <f>IF(M57=0,"",C15)</f>
        <v/>
      </c>
      <c r="M57" s="75">
        <f>IF(G15=0.9999999995,G15,0)</f>
        <v>0</v>
      </c>
      <c r="N57" s="61">
        <v>7</v>
      </c>
      <c r="P57" s="103"/>
      <c r="Q57" s="53"/>
      <c r="R57" s="36" t="s">
        <v>12</v>
      </c>
      <c r="S57" s="109" t="s">
        <v>18</v>
      </c>
      <c r="T57" s="38"/>
      <c r="U57" s="36"/>
    </row>
    <row r="58" spans="5:21" s="25" customFormat="1" ht="15.75" thickBot="1">
      <c r="E58" s="28">
        <v>0</v>
      </c>
      <c r="F58" s="28"/>
      <c r="I58" s="116" t="s">
        <v>84</v>
      </c>
      <c r="J58" s="16" t="s">
        <v>14</v>
      </c>
      <c r="K58" s="17" t="str">
        <f>IF(M58=0,"",6)</f>
        <v/>
      </c>
      <c r="L58" s="77" t="str">
        <f>IF(M58=0,"",C16)</f>
        <v/>
      </c>
      <c r="M58" s="19">
        <v>0</v>
      </c>
      <c r="N58" s="20">
        <v>1</v>
      </c>
      <c r="P58" s="108"/>
      <c r="Q58" s="53"/>
      <c r="R58" s="36" t="s">
        <v>12</v>
      </c>
      <c r="S58" s="103"/>
      <c r="T58" s="38"/>
      <c r="U58" s="36">
        <f>E15</f>
        <v>5</v>
      </c>
    </row>
    <row r="59" spans="5:21" s="25" customFormat="1" ht="15.75" thickBot="1">
      <c r="E59" s="28"/>
      <c r="F59" s="28"/>
      <c r="I59" s="117" t="s">
        <v>85</v>
      </c>
      <c r="J59" s="31" t="s">
        <v>16</v>
      </c>
      <c r="K59" s="17" t="e">
        <f>IF(M59=0,"",6)</f>
        <v>#REF!</v>
      </c>
      <c r="L59" s="62" t="e">
        <f>IF(M59=0,"",C16)</f>
        <v>#REF!</v>
      </c>
      <c r="M59" s="32" t="e">
        <f>IF(G16=1.0000000005,G16,0)</f>
        <v>#REF!</v>
      </c>
      <c r="N59" s="33">
        <v>3</v>
      </c>
      <c r="Q59" s="22"/>
      <c r="R59" s="23" t="s">
        <v>12</v>
      </c>
      <c r="S59" s="108"/>
      <c r="T59" s="46"/>
      <c r="U59" s="45"/>
    </row>
    <row r="60" spans="5:21" s="25" customFormat="1" ht="15.75" thickBot="1">
      <c r="E60" s="62">
        <v>5</v>
      </c>
      <c r="F60" s="62"/>
      <c r="I60" s="117"/>
      <c r="J60" s="31" t="s">
        <v>19</v>
      </c>
      <c r="K60" s="17" t="e">
        <f>IF(M60=0,"",6)</f>
        <v>#REF!</v>
      </c>
      <c r="L60" s="62" t="e">
        <f>IF(M60=0,"",C16)</f>
        <v>#REF!</v>
      </c>
      <c r="M60" s="32" t="e">
        <f>IF(G16=1,G16,0)</f>
        <v>#REF!</v>
      </c>
      <c r="N60" s="33">
        <v>5</v>
      </c>
      <c r="P60" s="101" t="s">
        <v>80</v>
      </c>
      <c r="Q60" s="53" t="str">
        <f>F13</f>
        <v>Labels</v>
      </c>
      <c r="R60" s="36">
        <f>E13</f>
        <v>5</v>
      </c>
      <c r="S60" s="104"/>
      <c r="T60" s="105"/>
      <c r="U60" s="106"/>
    </row>
    <row r="61" spans="5:21" s="25" customFormat="1" ht="15.75" thickBot="1">
      <c r="E61" s="74">
        <v>0</v>
      </c>
      <c r="F61" s="62"/>
      <c r="I61" s="118"/>
      <c r="J61" s="56" t="s">
        <v>21</v>
      </c>
      <c r="K61" s="17" t="e">
        <f>IF(M61=0,"",6)</f>
        <v>#REF!</v>
      </c>
      <c r="L61" s="62" t="e">
        <f>IF(M61=0,"",C16)</f>
        <v>#REF!</v>
      </c>
      <c r="M61" s="75" t="e">
        <f>IF(G16=0.9999999995,G16,0)</f>
        <v>#REF!</v>
      </c>
      <c r="N61" s="33">
        <v>7</v>
      </c>
      <c r="P61" s="109" t="s">
        <v>27</v>
      </c>
      <c r="Q61" s="53"/>
      <c r="R61" s="36" t="s">
        <v>12</v>
      </c>
      <c r="S61" s="116" t="s">
        <v>84</v>
      </c>
      <c r="T61" s="24"/>
      <c r="U61" s="23"/>
    </row>
    <row r="62" spans="5:21" s="25" customFormat="1" ht="15.75" thickBot="1">
      <c r="E62" s="28">
        <v>0</v>
      </c>
      <c r="F62" s="28"/>
      <c r="I62" s="117" t="s">
        <v>86</v>
      </c>
      <c r="J62" s="16" t="s">
        <v>14</v>
      </c>
      <c r="K62" s="12"/>
      <c r="L62" s="77" t="e">
        <f>IF(M62=0,"",C17)</f>
        <v>#REF!</v>
      </c>
      <c r="M62" s="19" t="e">
        <f>IF(G17=1.0000000007,G17,0)</f>
        <v>#REF!</v>
      </c>
      <c r="N62" s="33">
        <v>1</v>
      </c>
      <c r="P62" s="103"/>
      <c r="Q62" s="44"/>
      <c r="R62" s="45" t="s">
        <v>12</v>
      </c>
      <c r="S62" s="119" t="s">
        <v>43</v>
      </c>
      <c r="T62" s="38"/>
      <c r="U62" s="36"/>
    </row>
    <row r="63" spans="5:21" s="25" customFormat="1" ht="15.75" thickBot="1">
      <c r="E63" s="28">
        <v>0</v>
      </c>
      <c r="F63" s="28"/>
      <c r="I63" s="117" t="s">
        <v>87</v>
      </c>
      <c r="J63" s="31" t="s">
        <v>16</v>
      </c>
      <c r="K63" s="17"/>
      <c r="L63" s="62" t="e">
        <f>IF(M63=0,"",C17)</f>
        <v>#REF!</v>
      </c>
      <c r="M63" s="32" t="e">
        <f>IF(G17=1.0000000005,G17,0)</f>
        <v>#REF!</v>
      </c>
      <c r="N63" s="33">
        <v>3</v>
      </c>
      <c r="P63" s="108"/>
      <c r="Q63" s="35"/>
      <c r="S63" s="117"/>
      <c r="T63" s="38"/>
      <c r="U63" s="36">
        <f>E16</f>
        <v>0</v>
      </c>
    </row>
    <row r="64" spans="5:21" s="25" customFormat="1" ht="15.75" thickBot="1">
      <c r="E64" s="17">
        <v>0</v>
      </c>
      <c r="F64" s="17"/>
      <c r="I64" s="117"/>
      <c r="J64" s="31" t="s">
        <v>19</v>
      </c>
      <c r="K64" s="17"/>
      <c r="L64" s="62" t="e">
        <f>IF(M64=0,"",C17)</f>
        <v>#REF!</v>
      </c>
      <c r="M64" s="32" t="e">
        <f>IF(G17=1,G17,0)</f>
        <v>#REF!</v>
      </c>
      <c r="N64" s="33">
        <v>5</v>
      </c>
      <c r="P64" s="103" t="s">
        <v>82</v>
      </c>
      <c r="Q64" s="22" t="str">
        <f>F14</f>
        <v xml:space="preserve"> </v>
      </c>
      <c r="R64" s="23">
        <f>E14</f>
        <v>0</v>
      </c>
      <c r="S64" s="117"/>
      <c r="T64" s="38"/>
      <c r="U64" s="36"/>
    </row>
    <row r="65" spans="5:21" s="25" customFormat="1" ht="15.75" thickBot="1">
      <c r="E65" s="28">
        <v>0</v>
      </c>
      <c r="F65" s="28"/>
      <c r="I65" s="118"/>
      <c r="J65" s="56" t="s">
        <v>21</v>
      </c>
      <c r="K65" s="17"/>
      <c r="L65" s="62" t="str">
        <f>IF(M65=0,"",C17)</f>
        <v/>
      </c>
      <c r="M65" s="75">
        <v>0</v>
      </c>
      <c r="N65" s="33">
        <v>7</v>
      </c>
      <c r="P65" s="109" t="s">
        <v>18</v>
      </c>
      <c r="Q65" s="53"/>
      <c r="R65" s="36" t="s">
        <v>12</v>
      </c>
      <c r="S65" s="116" t="s">
        <v>86</v>
      </c>
      <c r="T65" s="24"/>
      <c r="U65" s="23"/>
    </row>
    <row r="66" spans="5:21" s="25" customFormat="1" ht="15.75" thickTop="1">
      <c r="E66" s="28">
        <v>0</v>
      </c>
      <c r="F66" s="28"/>
      <c r="I66" s="117" t="s">
        <v>88</v>
      </c>
      <c r="J66" s="16" t="s">
        <v>14</v>
      </c>
      <c r="K66" s="12"/>
      <c r="L66" s="77" t="e">
        <f>IF(M66=0,"",C18)</f>
        <v>#REF!</v>
      </c>
      <c r="M66" s="19" t="e">
        <f>IF(G18=1.0000000007,G18,0)</f>
        <v>#REF!</v>
      </c>
      <c r="N66" s="33">
        <v>1</v>
      </c>
      <c r="P66" s="103"/>
      <c r="Q66" s="53"/>
      <c r="R66" s="36" t="s">
        <v>12</v>
      </c>
      <c r="S66" s="119" t="s">
        <v>15</v>
      </c>
      <c r="T66" s="38"/>
      <c r="U66" s="36">
        <f>E17</f>
        <v>5</v>
      </c>
    </row>
    <row r="67" spans="5:21" s="25" customFormat="1" ht="15.75" thickBot="1">
      <c r="E67" s="41">
        <v>0</v>
      </c>
      <c r="F67" s="28"/>
      <c r="I67" s="117" t="s">
        <v>89</v>
      </c>
      <c r="J67" s="31" t="s">
        <v>16</v>
      </c>
      <c r="K67" s="17"/>
      <c r="L67" s="62" t="str">
        <f>IF(M67=0,"",C18)</f>
        <v/>
      </c>
      <c r="M67" s="32">
        <v>0</v>
      </c>
      <c r="N67" s="33">
        <v>3</v>
      </c>
      <c r="P67" s="108"/>
      <c r="Q67" s="44"/>
      <c r="R67" s="45"/>
      <c r="S67" s="117"/>
      <c r="T67" s="38"/>
      <c r="U67" s="36" t="s">
        <v>12</v>
      </c>
    </row>
    <row r="68" spans="5:21" s="25" customFormat="1" ht="15.75" thickBot="1">
      <c r="I68" s="117"/>
      <c r="J68" s="31" t="s">
        <v>19</v>
      </c>
      <c r="K68" s="17"/>
      <c r="L68" s="62" t="e">
        <f>IF(M68=0,"",C18)</f>
        <v>#REF!</v>
      </c>
      <c r="M68" s="32" t="e">
        <f>IF(G18=1,G18,0)</f>
        <v>#REF!</v>
      </c>
      <c r="N68" s="33">
        <v>5</v>
      </c>
      <c r="P68" s="116"/>
      <c r="Q68" s="53" t="str">
        <f>F15</f>
        <v>bulk purchases</v>
      </c>
      <c r="R68" s="36">
        <f>E15</f>
        <v>5</v>
      </c>
      <c r="S68" s="120"/>
      <c r="T68" s="46"/>
      <c r="U68" s="45"/>
    </row>
    <row r="69" spans="5:21" s="25" customFormat="1" ht="15.75" thickBot="1">
      <c r="I69" s="118"/>
      <c r="J69" s="56" t="s">
        <v>21</v>
      </c>
      <c r="K69" s="17"/>
      <c r="L69" s="62" t="e">
        <f t="shared" ref="L69:L77" si="4">IF(M69=0,"",C18)</f>
        <v>#REF!</v>
      </c>
      <c r="M69" s="75" t="e">
        <f>IF(G18=0.9999999995,G18,0)</f>
        <v>#REF!</v>
      </c>
      <c r="N69" s="33">
        <v>7</v>
      </c>
      <c r="P69" s="119"/>
      <c r="Q69" s="53"/>
      <c r="R69" s="36" t="s">
        <v>12</v>
      </c>
      <c r="S69" s="117" t="s">
        <v>88</v>
      </c>
      <c r="T69" s="38"/>
      <c r="U69" s="36"/>
    </row>
    <row r="70" spans="5:21" s="25" customFormat="1" ht="15.75" thickTop="1">
      <c r="I70" s="117" t="s">
        <v>90</v>
      </c>
      <c r="J70" s="16" t="s">
        <v>14</v>
      </c>
      <c r="K70" s="17"/>
      <c r="L70" s="62" t="e">
        <f t="shared" si="4"/>
        <v>#REF!</v>
      </c>
      <c r="M70" s="19" t="e">
        <f>IF(G19=1.0000000007,G19,0)</f>
        <v>#REF!</v>
      </c>
      <c r="N70" s="33">
        <v>1</v>
      </c>
      <c r="P70" s="117"/>
      <c r="Q70" s="53"/>
      <c r="R70" s="36" t="s">
        <v>12</v>
      </c>
      <c r="S70" s="119" t="s">
        <v>27</v>
      </c>
      <c r="T70" s="38"/>
      <c r="U70" s="36" t="s">
        <v>12</v>
      </c>
    </row>
    <row r="71" spans="5:21" s="25" customFormat="1" ht="15.75" thickBot="1">
      <c r="I71" s="117" t="s">
        <v>91</v>
      </c>
      <c r="J71" s="31" t="s">
        <v>16</v>
      </c>
      <c r="K71" s="17"/>
      <c r="L71" s="62" t="e">
        <f t="shared" si="4"/>
        <v>#REF!</v>
      </c>
      <c r="M71" s="32" t="e">
        <f>IF(G19=1.0000000005,G19,0)</f>
        <v>#REF!</v>
      </c>
      <c r="N71" s="33">
        <v>3</v>
      </c>
      <c r="P71" s="117"/>
      <c r="Q71" s="44"/>
      <c r="R71" s="45" t="s">
        <v>12</v>
      </c>
      <c r="S71" s="117"/>
      <c r="T71" s="38"/>
      <c r="U71" s="36">
        <f>E18</f>
        <v>4</v>
      </c>
    </row>
    <row r="72" spans="5:21" s="25" customFormat="1" ht="15.75" thickBot="1">
      <c r="I72" s="117"/>
      <c r="J72" s="31" t="s">
        <v>19</v>
      </c>
      <c r="K72" s="17"/>
      <c r="L72" s="62" t="e">
        <f t="shared" si="4"/>
        <v>#REF!</v>
      </c>
      <c r="M72" s="32" t="e">
        <f>IF(G19=1,G19,0)</f>
        <v>#REF!</v>
      </c>
      <c r="N72" s="33">
        <v>5</v>
      </c>
      <c r="Q72" s="23"/>
      <c r="R72" s="23"/>
      <c r="S72" s="117"/>
      <c r="T72" s="38"/>
      <c r="U72" s="36"/>
    </row>
    <row r="73" spans="5:21" s="25" customFormat="1" ht="15.75" thickBot="1">
      <c r="I73" s="118"/>
      <c r="J73" s="56" t="s">
        <v>21</v>
      </c>
      <c r="K73" s="17"/>
      <c r="L73" s="62" t="str">
        <f t="shared" si="4"/>
        <v/>
      </c>
      <c r="M73" s="75">
        <v>0</v>
      </c>
      <c r="N73" s="33">
        <v>7</v>
      </c>
      <c r="P73" s="116"/>
      <c r="Q73" s="53"/>
      <c r="R73" s="36"/>
      <c r="S73" s="116" t="s">
        <v>90</v>
      </c>
      <c r="T73" s="24"/>
      <c r="U73" s="23"/>
    </row>
    <row r="74" spans="5:21" s="25" customFormat="1" ht="15.75" thickTop="1">
      <c r="I74" s="117" t="s">
        <v>92</v>
      </c>
      <c r="J74" s="16" t="s">
        <v>14</v>
      </c>
      <c r="K74" s="17"/>
      <c r="L74" s="62" t="e">
        <f t="shared" si="4"/>
        <v>#REF!</v>
      </c>
      <c r="M74" s="19" t="e">
        <f>IF(G20=1.0000000007,G20,0)</f>
        <v>#REF!</v>
      </c>
      <c r="N74" s="33">
        <v>1</v>
      </c>
      <c r="P74" s="119"/>
      <c r="Q74" s="53"/>
      <c r="R74" s="36"/>
      <c r="S74" s="119" t="s">
        <v>44</v>
      </c>
      <c r="T74" s="38"/>
      <c r="U74" s="36" t="s">
        <v>12</v>
      </c>
    </row>
    <row r="75" spans="5:21" s="25" customFormat="1">
      <c r="I75" s="117" t="s">
        <v>93</v>
      </c>
      <c r="J75" s="31" t="s">
        <v>16</v>
      </c>
      <c r="K75" s="17"/>
      <c r="L75" s="62" t="e">
        <f t="shared" si="4"/>
        <v>#REF!</v>
      </c>
      <c r="M75" s="32" t="e">
        <f>IF(G20=1.0000000005,G20,0)</f>
        <v>#REF!</v>
      </c>
      <c r="N75" s="33">
        <v>3</v>
      </c>
      <c r="P75" s="117"/>
      <c r="Q75" s="53"/>
      <c r="R75" s="36"/>
      <c r="S75" s="117"/>
      <c r="T75" s="38"/>
      <c r="U75" s="36">
        <f>E19</f>
        <v>0</v>
      </c>
    </row>
    <row r="76" spans="5:21" s="25" customFormat="1" ht="15.75" thickBot="1">
      <c r="I76" s="117"/>
      <c r="J76" s="31" t="s">
        <v>19</v>
      </c>
      <c r="K76" s="17"/>
      <c r="L76" s="62" t="e">
        <f t="shared" si="4"/>
        <v>#REF!</v>
      </c>
      <c r="M76" s="32" t="e">
        <f>IF(G20=1,G20,0)</f>
        <v>#REF!</v>
      </c>
      <c r="N76" s="33">
        <v>5</v>
      </c>
      <c r="P76" s="120"/>
      <c r="Q76" s="35"/>
      <c r="S76" s="120"/>
      <c r="T76" s="46"/>
      <c r="U76" s="45"/>
    </row>
    <row r="77" spans="5:21" s="25" customFormat="1" ht="15.75" thickBot="1">
      <c r="I77" s="117"/>
      <c r="J77" s="56" t="s">
        <v>21</v>
      </c>
      <c r="K77" s="17"/>
      <c r="L77" s="62" t="str">
        <f t="shared" si="4"/>
        <v/>
      </c>
      <c r="M77" s="75">
        <v>0</v>
      </c>
      <c r="N77" s="33">
        <v>7</v>
      </c>
      <c r="P77" s="117"/>
      <c r="Q77" s="22"/>
      <c r="R77" s="23"/>
      <c r="S77" s="117" t="s">
        <v>92</v>
      </c>
      <c r="T77" s="38"/>
      <c r="U77" s="36"/>
    </row>
    <row r="78" spans="5:21" s="25" customFormat="1">
      <c r="I78" s="121" t="s">
        <v>94</v>
      </c>
      <c r="J78" s="16" t="s">
        <v>14</v>
      </c>
      <c r="K78" s="17">
        <f>IF(M78=0,"",6.2)</f>
        <v>6.2</v>
      </c>
      <c r="L78" s="122" t="str">
        <f>IF(M78=0,"",C21)</f>
        <v>Ignorance</v>
      </c>
      <c r="M78" s="123">
        <f>IF(G21=1.0000000007,G21,0)</f>
        <v>1.0000000007000001</v>
      </c>
      <c r="N78" s="20">
        <v>1</v>
      </c>
      <c r="P78" s="119"/>
      <c r="Q78" s="53"/>
      <c r="R78" s="36"/>
      <c r="S78" s="119" t="s">
        <v>20</v>
      </c>
      <c r="T78" s="38"/>
      <c r="U78" s="36">
        <f>E20</f>
        <v>5</v>
      </c>
    </row>
    <row r="79" spans="5:21" s="25" customFormat="1">
      <c r="I79" s="124">
        <v>21</v>
      </c>
      <c r="J79" s="31" t="s">
        <v>16</v>
      </c>
      <c r="K79" s="17" t="str">
        <f>IF(M79=0,"",6.2)</f>
        <v/>
      </c>
      <c r="L79" s="125" t="str">
        <f>IF(M79=0,"",C21)</f>
        <v/>
      </c>
      <c r="M79" s="126">
        <f>IF(G21=1.0000000005,G21,0)</f>
        <v>0</v>
      </c>
      <c r="N79" s="33">
        <v>3</v>
      </c>
      <c r="P79" s="117"/>
      <c r="Q79" s="53"/>
      <c r="R79" s="36"/>
      <c r="S79" s="117"/>
      <c r="T79" s="38"/>
      <c r="U79" s="36" t="s">
        <v>12</v>
      </c>
    </row>
    <row r="80" spans="5:21" s="25" customFormat="1" ht="15.75" thickBot="1">
      <c r="I80" s="124"/>
      <c r="J80" s="31" t="s">
        <v>19</v>
      </c>
      <c r="K80" s="17" t="str">
        <f>IF(M80=0,"",6.2)</f>
        <v/>
      </c>
      <c r="L80" s="125" t="str">
        <f>IF(M80=0,"",C21)</f>
        <v/>
      </c>
      <c r="M80" s="126">
        <f>IF(G21=1,G21,0)</f>
        <v>0</v>
      </c>
      <c r="N80" s="33">
        <v>5</v>
      </c>
      <c r="P80" s="117"/>
      <c r="Q80" s="44"/>
      <c r="R80" s="45"/>
      <c r="S80" s="117"/>
      <c r="T80" s="38"/>
      <c r="U80" s="36" t="s">
        <v>12</v>
      </c>
    </row>
    <row r="81" spans="9:21" s="25" customFormat="1" ht="15.75" thickBot="1">
      <c r="I81" s="127"/>
      <c r="J81" s="56" t="s">
        <v>21</v>
      </c>
      <c r="K81" s="17" t="str">
        <f>IF(M81=0,"",6.2)</f>
        <v/>
      </c>
      <c r="L81" s="125" t="str">
        <f>IF(M81=0,"",C21)</f>
        <v/>
      </c>
      <c r="M81" s="128">
        <f>IF(G21=0.9999999995,G21,0)</f>
        <v>0</v>
      </c>
      <c r="N81" s="33">
        <v>7</v>
      </c>
      <c r="P81" s="116"/>
      <c r="Q81" s="53"/>
      <c r="R81" s="36"/>
      <c r="S81" s="104"/>
      <c r="T81" s="105"/>
      <c r="U81" s="106"/>
    </row>
    <row r="82" spans="9:21" s="25" customFormat="1" ht="15.75" thickTop="1">
      <c r="I82" s="124" t="s">
        <v>95</v>
      </c>
      <c r="J82" s="16" t="s">
        <v>14</v>
      </c>
      <c r="K82" s="12"/>
      <c r="L82" s="122" t="str">
        <f>IF(M82=0,"",C22)</f>
        <v/>
      </c>
      <c r="M82" s="123">
        <f>IF(G22=1.0000000007,G22,0)</f>
        <v>0</v>
      </c>
      <c r="N82" s="33">
        <v>1</v>
      </c>
      <c r="P82" s="119"/>
      <c r="Q82" s="53"/>
      <c r="R82" s="36"/>
      <c r="S82" s="129" t="s">
        <v>94</v>
      </c>
      <c r="T82" s="24"/>
      <c r="U82" s="23">
        <f>E21</f>
        <v>0</v>
      </c>
    </row>
    <row r="83" spans="9:21" s="25" customFormat="1">
      <c r="I83" s="124">
        <v>22</v>
      </c>
      <c r="J83" s="31" t="s">
        <v>16</v>
      </c>
      <c r="K83" s="17"/>
      <c r="L83" s="125" t="str">
        <f>IF(M83=0,"",C22)</f>
        <v/>
      </c>
      <c r="M83" s="126">
        <f>IF(G22=1.0000000005,G22,0)</f>
        <v>0</v>
      </c>
      <c r="N83" s="33">
        <v>3</v>
      </c>
      <c r="P83" s="117"/>
      <c r="Q83" s="53"/>
      <c r="R83" s="36"/>
      <c r="S83" s="130" t="s">
        <v>96</v>
      </c>
      <c r="T83" s="38"/>
      <c r="U83" s="36"/>
    </row>
    <row r="84" spans="9:21" s="25" customFormat="1" ht="15.75" thickBot="1">
      <c r="I84" s="124"/>
      <c r="J84" s="31" t="s">
        <v>19</v>
      </c>
      <c r="K84" s="17"/>
      <c r="L84" s="125" t="str">
        <f>IF(M84=0,"",C22)</f>
        <v>Lack of expertise</v>
      </c>
      <c r="M84" s="126">
        <f>IF(G22=1,G22,0)</f>
        <v>1</v>
      </c>
      <c r="N84" s="33">
        <v>5</v>
      </c>
      <c r="P84" s="120"/>
      <c r="Q84" s="53"/>
      <c r="R84" s="36"/>
      <c r="S84" s="131"/>
      <c r="T84" s="38"/>
      <c r="U84" s="36" t="s">
        <v>12</v>
      </c>
    </row>
    <row r="85" spans="9:21" s="25" customFormat="1" ht="15.75" thickBot="1">
      <c r="I85" s="127"/>
      <c r="J85" s="56" t="s">
        <v>21</v>
      </c>
      <c r="K85" s="17"/>
      <c r="L85" s="125" t="str">
        <f>IF(M85=0,"",C22)</f>
        <v/>
      </c>
      <c r="M85" s="128">
        <f>IF(G22=0.9999999995,G22,0)</f>
        <v>0</v>
      </c>
      <c r="N85" s="33">
        <v>7</v>
      </c>
      <c r="P85" s="117"/>
      <c r="Q85" s="22"/>
      <c r="R85" s="23"/>
      <c r="S85" s="131"/>
      <c r="T85" s="38"/>
      <c r="U85" s="36"/>
    </row>
    <row r="86" spans="9:21" s="25" customFormat="1" ht="15.75" thickTop="1">
      <c r="I86" s="124" t="s">
        <v>97</v>
      </c>
      <c r="J86" s="16" t="s">
        <v>14</v>
      </c>
      <c r="K86" s="12"/>
      <c r="L86" s="122" t="str">
        <f>IF(M86=0,"",C23)</f>
        <v/>
      </c>
      <c r="M86" s="123">
        <f>IF(G23=1.0000000007,G23,0)</f>
        <v>0</v>
      </c>
      <c r="N86" s="33">
        <v>1</v>
      </c>
      <c r="P86" s="119"/>
      <c r="Q86" s="53"/>
      <c r="R86" s="36"/>
      <c r="S86" s="129" t="s">
        <v>95</v>
      </c>
      <c r="T86" s="24"/>
      <c r="U86" s="23">
        <f>E22</f>
        <v>0</v>
      </c>
    </row>
    <row r="87" spans="9:21" s="25" customFormat="1">
      <c r="I87" s="124">
        <v>23</v>
      </c>
      <c r="J87" s="31" t="s">
        <v>16</v>
      </c>
      <c r="K87" s="17"/>
      <c r="L87" s="125" t="str">
        <f>IF(M87=0,"",C23)</f>
        <v>Lack of access</v>
      </c>
      <c r="M87" s="126">
        <f>IF(G23=1.0000000005,G23,0)</f>
        <v>1.0000000005</v>
      </c>
      <c r="N87" s="33">
        <v>3</v>
      </c>
      <c r="P87" s="117"/>
      <c r="Q87" s="53"/>
      <c r="R87" s="36"/>
      <c r="S87" s="130" t="s">
        <v>44</v>
      </c>
      <c r="T87" s="38"/>
      <c r="U87" s="36"/>
    </row>
    <row r="88" spans="9:21" s="25" customFormat="1" ht="15.75" thickBot="1">
      <c r="I88" s="124"/>
      <c r="J88" s="31" t="s">
        <v>19</v>
      </c>
      <c r="K88" s="17"/>
      <c r="L88" s="125" t="str">
        <f>IF(M88=0,"",C23)</f>
        <v/>
      </c>
      <c r="M88" s="126">
        <f>IF(G23=1,G23,0)</f>
        <v>0</v>
      </c>
      <c r="N88" s="33">
        <v>5</v>
      </c>
      <c r="P88" s="117"/>
      <c r="Q88" s="44"/>
      <c r="R88" s="45"/>
      <c r="S88" s="131"/>
      <c r="T88" s="38"/>
      <c r="U88" s="36" t="s">
        <v>12</v>
      </c>
    </row>
    <row r="89" spans="9:21" s="25" customFormat="1" ht="15.75" thickBot="1">
      <c r="I89" s="127"/>
      <c r="J89" s="56" t="s">
        <v>21</v>
      </c>
      <c r="K89" s="17"/>
      <c r="L89" s="125" t="str">
        <f>IF(M89=0,"",C23)</f>
        <v/>
      </c>
      <c r="M89" s="128">
        <f>IF(G23=0.9999999995,G23,0)</f>
        <v>0</v>
      </c>
      <c r="N89" s="33">
        <v>7</v>
      </c>
      <c r="P89" s="129" t="s">
        <v>94</v>
      </c>
      <c r="Q89" s="53"/>
      <c r="R89" s="36"/>
      <c r="S89" s="132"/>
      <c r="T89" s="46"/>
      <c r="U89" s="45"/>
    </row>
    <row r="90" spans="9:21" s="25" customFormat="1" ht="15.75" thickTop="1">
      <c r="I90" s="124" t="s">
        <v>98</v>
      </c>
      <c r="J90" s="16" t="s">
        <v>14</v>
      </c>
      <c r="K90" s="12"/>
      <c r="L90" s="122" t="str">
        <f>IF(M90=0,"",C24)</f>
        <v/>
      </c>
      <c r="M90" s="123">
        <f>IF(G24=1.0000000007,G24,0)</f>
        <v>0</v>
      </c>
      <c r="N90" s="33">
        <v>1</v>
      </c>
      <c r="P90" s="130" t="s">
        <v>96</v>
      </c>
      <c r="Q90" s="53"/>
      <c r="R90" s="36"/>
      <c r="S90" s="131" t="s">
        <v>97</v>
      </c>
      <c r="T90" s="38"/>
      <c r="U90" s="36"/>
    </row>
    <row r="91" spans="9:21" s="25" customFormat="1">
      <c r="I91" s="124">
        <v>24</v>
      </c>
      <c r="J91" s="31" t="s">
        <v>16</v>
      </c>
      <c r="K91" s="17"/>
      <c r="L91" s="125" t="str">
        <f>IF(M91=0,"",C24)</f>
        <v/>
      </c>
      <c r="M91" s="126">
        <f>IF(G24=1.0000000005,G24,0)</f>
        <v>0</v>
      </c>
      <c r="N91" s="33">
        <v>3</v>
      </c>
      <c r="P91" s="131"/>
      <c r="Q91" s="53"/>
      <c r="R91" s="36"/>
      <c r="S91" s="130" t="s">
        <v>33</v>
      </c>
      <c r="T91" s="38"/>
      <c r="U91" s="36"/>
    </row>
    <row r="92" spans="9:21" s="25" customFormat="1" ht="15.75" thickBot="1">
      <c r="I92" s="124"/>
      <c r="J92" s="31" t="s">
        <v>19</v>
      </c>
      <c r="K92" s="17"/>
      <c r="L92" s="125" t="str">
        <f>IF(M92=0,"",C24)</f>
        <v>Lack of affordability</v>
      </c>
      <c r="M92" s="126">
        <f>IF(G24=1,G24,0)</f>
        <v>1</v>
      </c>
      <c r="N92" s="33">
        <v>5</v>
      </c>
      <c r="P92" s="131"/>
      <c r="Q92" s="53"/>
      <c r="R92" s="36"/>
      <c r="S92" s="131"/>
      <c r="T92" s="38"/>
      <c r="U92" s="36">
        <f>E23</f>
        <v>0</v>
      </c>
    </row>
    <row r="93" spans="9:21" s="25" customFormat="1" ht="15.75" thickBot="1">
      <c r="I93" s="127"/>
      <c r="J93" s="56" t="s">
        <v>21</v>
      </c>
      <c r="K93" s="17"/>
      <c r="L93" s="125" t="str">
        <f>IF(M93=0,"",C24)</f>
        <v/>
      </c>
      <c r="M93" s="128">
        <f>IF(G24=0.9999999995,G24,0)</f>
        <v>0</v>
      </c>
      <c r="N93" s="33">
        <v>7</v>
      </c>
      <c r="P93" s="129" t="s">
        <v>95</v>
      </c>
      <c r="Q93" s="22" t="str">
        <f>F21</f>
        <v xml:space="preserve"> </v>
      </c>
      <c r="R93" s="23">
        <f>E21</f>
        <v>0</v>
      </c>
      <c r="S93" s="131"/>
      <c r="T93" s="38"/>
      <c r="U93" s="36"/>
    </row>
    <row r="94" spans="9:21" s="25" customFormat="1" ht="15.75" thickTop="1">
      <c r="I94" s="124" t="s">
        <v>99</v>
      </c>
      <c r="J94" s="16" t="s">
        <v>14</v>
      </c>
      <c r="K94" s="12"/>
      <c r="L94" s="122" t="str">
        <f>IF(M94=0,"",C25)</f>
        <v/>
      </c>
      <c r="M94" s="123">
        <f>IF(G25=1.0000000007,G25,0)</f>
        <v>0</v>
      </c>
      <c r="N94" s="33">
        <v>1</v>
      </c>
      <c r="P94" s="130" t="s">
        <v>44</v>
      </c>
      <c r="Q94" s="53"/>
      <c r="R94" s="36" t="s">
        <v>12</v>
      </c>
      <c r="S94" s="129" t="s">
        <v>98</v>
      </c>
      <c r="T94" s="24"/>
      <c r="U94" s="23"/>
    </row>
    <row r="95" spans="9:21" s="25" customFormat="1">
      <c r="I95" s="124">
        <v>25</v>
      </c>
      <c r="J95" s="31" t="s">
        <v>16</v>
      </c>
      <c r="K95" s="17"/>
      <c r="L95" s="125" t="str">
        <f>IF(M95=0,"",C25)</f>
        <v/>
      </c>
      <c r="M95" s="126">
        <f>IF(G25=1.0000000005,G25,0)</f>
        <v>0</v>
      </c>
      <c r="N95" s="33">
        <v>3</v>
      </c>
      <c r="P95" s="131"/>
      <c r="Q95" s="53"/>
      <c r="R95" s="36" t="s">
        <v>12</v>
      </c>
      <c r="S95" s="130" t="s">
        <v>50</v>
      </c>
      <c r="T95" s="38" t="s">
        <v>12</v>
      </c>
      <c r="U95" s="36">
        <f>E24</f>
        <v>0</v>
      </c>
    </row>
    <row r="96" spans="9:21" s="25" customFormat="1" ht="15.75" thickBot="1">
      <c r="I96" s="124"/>
      <c r="J96" s="31" t="s">
        <v>19</v>
      </c>
      <c r="K96" s="17"/>
      <c r="L96" s="125" t="str">
        <f>IF(M96=0,"",C25)</f>
        <v/>
      </c>
      <c r="M96" s="126">
        <f>IF(G25=1,G25,0)</f>
        <v>0</v>
      </c>
      <c r="N96" s="33">
        <v>5</v>
      </c>
      <c r="P96" s="132"/>
      <c r="Q96" s="53"/>
      <c r="R96" s="36"/>
      <c r="S96" s="131"/>
      <c r="T96" s="38"/>
      <c r="U96" s="36" t="s">
        <v>12</v>
      </c>
    </row>
    <row r="97" spans="9:21" s="25" customFormat="1" ht="15.75" thickBot="1">
      <c r="I97" s="127"/>
      <c r="J97" s="31" t="s">
        <v>21</v>
      </c>
      <c r="K97" s="17"/>
      <c r="L97" s="125" t="str">
        <f>IF(M97=0,"",C25)</f>
        <v>Lack of cost effectiveness</v>
      </c>
      <c r="M97" s="126">
        <f>IF(G25=0.9999999995,G25,0)</f>
        <v>0.99999999949999996</v>
      </c>
      <c r="N97" s="33">
        <v>7</v>
      </c>
      <c r="P97" s="131" t="s">
        <v>97</v>
      </c>
      <c r="Q97" s="22" t="str">
        <f>F22</f>
        <v xml:space="preserve"> </v>
      </c>
      <c r="R97" s="23">
        <f>E22</f>
        <v>0</v>
      </c>
      <c r="S97" s="132"/>
      <c r="T97" s="46"/>
      <c r="U97" s="45"/>
    </row>
    <row r="98" spans="9:21" s="25" customFormat="1" ht="15.75" thickTop="1">
      <c r="I98" s="124" t="s">
        <v>100</v>
      </c>
      <c r="J98" s="16" t="s">
        <v>14</v>
      </c>
      <c r="K98" s="12"/>
      <c r="L98" s="122" t="str">
        <f>IF(M98=0,"",C26)</f>
        <v/>
      </c>
      <c r="M98" s="122">
        <f>IF(G26=1.0000000007,G26,0)</f>
        <v>0</v>
      </c>
      <c r="N98" s="33">
        <v>1</v>
      </c>
      <c r="P98" s="130" t="s">
        <v>33</v>
      </c>
      <c r="Q98" s="53"/>
      <c r="R98" s="36"/>
      <c r="S98" s="131" t="s">
        <v>99</v>
      </c>
      <c r="T98" s="38"/>
      <c r="U98" s="36" t="s">
        <v>12</v>
      </c>
    </row>
    <row r="99" spans="9:21" s="25" customFormat="1">
      <c r="I99" s="124">
        <v>26</v>
      </c>
      <c r="J99" s="31" t="s">
        <v>16</v>
      </c>
      <c r="K99" s="17"/>
      <c r="L99" s="125" t="str">
        <f>IF(M99=0,"",C26)</f>
        <v/>
      </c>
      <c r="M99" s="125">
        <f>IF(G26=1.0000000005,G26,0)</f>
        <v>0</v>
      </c>
      <c r="N99" s="33">
        <v>3</v>
      </c>
      <c r="P99" s="131"/>
      <c r="Q99" s="53"/>
      <c r="R99" s="36" t="s">
        <v>12</v>
      </c>
      <c r="S99" s="130" t="s">
        <v>18</v>
      </c>
      <c r="T99" s="38"/>
      <c r="U99" s="36">
        <f>E25</f>
        <v>0</v>
      </c>
    </row>
    <row r="100" spans="9:21" s="25" customFormat="1" ht="15.75" thickBot="1">
      <c r="I100" s="124"/>
      <c r="J100" s="31" t="s">
        <v>19</v>
      </c>
      <c r="K100" s="17"/>
      <c r="L100" s="125" t="str">
        <f>IF(M100=0,"",C26)</f>
        <v>Lack of business model</v>
      </c>
      <c r="M100" s="125">
        <f>IF(G26=1,G26,0)</f>
        <v>1</v>
      </c>
      <c r="N100" s="33">
        <v>5</v>
      </c>
      <c r="P100" s="131"/>
      <c r="Q100" s="44"/>
      <c r="R100" s="45"/>
      <c r="S100" s="131"/>
      <c r="T100" s="38"/>
      <c r="U100" s="36" t="s">
        <v>12</v>
      </c>
    </row>
    <row r="101" spans="9:21" s="25" customFormat="1" ht="15.75" thickBot="1">
      <c r="I101" s="133"/>
      <c r="J101" s="31" t="s">
        <v>21</v>
      </c>
      <c r="K101" s="17"/>
      <c r="L101" s="125" t="str">
        <f>IF(M101=0,"",C26)</f>
        <v/>
      </c>
      <c r="M101" s="125">
        <f>IF(G26=0.9999999995,G26,0)</f>
        <v>0</v>
      </c>
      <c r="N101" s="61">
        <v>7</v>
      </c>
      <c r="P101" s="129" t="s">
        <v>98</v>
      </c>
      <c r="Q101" s="53"/>
      <c r="R101" s="36" t="s">
        <v>12</v>
      </c>
      <c r="S101" s="134"/>
      <c r="T101" s="38"/>
      <c r="U101" s="36"/>
    </row>
    <row r="102" spans="9:21" s="25" customFormat="1">
      <c r="I102" s="135" t="s">
        <v>101</v>
      </c>
      <c r="J102" s="16" t="s">
        <v>14</v>
      </c>
      <c r="K102" s="12" t="s">
        <v>12</v>
      </c>
      <c r="L102" s="122" t="str">
        <f>IF(M102=0,"",C27)</f>
        <v/>
      </c>
      <c r="M102" s="123">
        <f>IF(G27=1.0000000007,G27,0)</f>
        <v>0</v>
      </c>
      <c r="N102" s="33">
        <v>1</v>
      </c>
      <c r="P102" s="130" t="s">
        <v>50</v>
      </c>
      <c r="Q102" s="53" t="str">
        <f>F23</f>
        <v xml:space="preserve"> </v>
      </c>
      <c r="R102" s="36">
        <f>E23</f>
        <v>0</v>
      </c>
      <c r="S102" s="131" t="s">
        <v>100</v>
      </c>
      <c r="T102" s="38"/>
      <c r="U102" s="36"/>
    </row>
    <row r="103" spans="9:21" s="25" customFormat="1">
      <c r="I103" s="136">
        <v>21</v>
      </c>
      <c r="J103" s="31" t="s">
        <v>16</v>
      </c>
      <c r="K103" s="17"/>
      <c r="L103" s="125" t="str">
        <f>IF(M103=0,"",C27)</f>
        <v/>
      </c>
      <c r="M103" s="126">
        <f>IF(G27=1.0000000005,G27,0)</f>
        <v>0</v>
      </c>
      <c r="N103" s="33">
        <v>3</v>
      </c>
      <c r="P103" s="131"/>
      <c r="Q103" s="53"/>
      <c r="R103" s="36" t="s">
        <v>12</v>
      </c>
      <c r="S103" s="130" t="s">
        <v>20</v>
      </c>
      <c r="T103" s="38"/>
      <c r="U103" s="36">
        <f>E26</f>
        <v>0</v>
      </c>
    </row>
    <row r="104" spans="9:21" s="25" customFormat="1" ht="15.75" thickBot="1">
      <c r="I104" s="136"/>
      <c r="J104" s="31" t="s">
        <v>19</v>
      </c>
      <c r="K104" s="17"/>
      <c r="L104" s="125" t="str">
        <f>IF(M104=0,"",C27)</f>
        <v/>
      </c>
      <c r="M104" s="126">
        <f>IF(G27=1,G27,0)</f>
        <v>0</v>
      </c>
      <c r="N104" s="33">
        <v>5</v>
      </c>
      <c r="P104" s="132"/>
      <c r="Q104" s="53"/>
      <c r="R104" s="36"/>
      <c r="S104" s="131"/>
      <c r="T104" s="38"/>
      <c r="U104" s="36" t="s">
        <v>12</v>
      </c>
    </row>
    <row r="105" spans="9:21" s="25" customFormat="1" ht="15.75" thickBot="1">
      <c r="I105" s="137"/>
      <c r="J105" s="56" t="s">
        <v>21</v>
      </c>
      <c r="K105" s="57"/>
      <c r="L105" s="138" t="str">
        <f>IF(M105=0,"",C27)</f>
        <v/>
      </c>
      <c r="M105" s="128">
        <f>IF(G27=0.9999999995,G27,0)</f>
        <v>0</v>
      </c>
      <c r="N105" s="33">
        <v>7</v>
      </c>
      <c r="P105" s="131" t="s">
        <v>99</v>
      </c>
      <c r="Q105" s="22"/>
      <c r="R105" s="23"/>
      <c r="S105" s="132"/>
      <c r="T105" s="46"/>
      <c r="U105" s="45"/>
    </row>
    <row r="106" spans="9:21" s="25" customFormat="1" ht="15.75" thickBot="1">
      <c r="I106" s="135" t="s">
        <v>102</v>
      </c>
      <c r="J106" s="31" t="s">
        <v>14</v>
      </c>
      <c r="K106" s="17"/>
      <c r="L106" s="125" t="str">
        <f>IF(M106=0,"",C28)</f>
        <v/>
      </c>
      <c r="M106" s="125">
        <f>IF(G28=1.0000000007,G28,0)</f>
        <v>0</v>
      </c>
      <c r="N106" s="33">
        <v>1</v>
      </c>
      <c r="P106" s="130" t="s">
        <v>18</v>
      </c>
      <c r="Q106" s="53" t="str">
        <f>F24</f>
        <v xml:space="preserve"> </v>
      </c>
      <c r="R106" s="36">
        <f>E24</f>
        <v>0</v>
      </c>
      <c r="S106" s="104"/>
      <c r="T106" s="105"/>
      <c r="U106" s="106"/>
    </row>
    <row r="107" spans="9:21" ht="15.75" thickBot="1">
      <c r="I107" s="136">
        <v>22</v>
      </c>
      <c r="J107" s="31" t="s">
        <v>16</v>
      </c>
      <c r="L107" s="125" t="str">
        <f>IF(M107=0,"",C28)</f>
        <v/>
      </c>
      <c r="M107" s="122">
        <f>IF(G28=1.0000000005,G28,0)</f>
        <v>0</v>
      </c>
      <c r="N107" s="33">
        <v>3</v>
      </c>
      <c r="P107" s="131"/>
      <c r="Q107" s="53"/>
      <c r="R107" s="36" t="s">
        <v>12</v>
      </c>
      <c r="S107" s="135" t="s">
        <v>101</v>
      </c>
      <c r="T107" s="38"/>
      <c r="U107" s="36"/>
    </row>
    <row r="108" spans="9:21" ht="15.75" thickBot="1">
      <c r="I108" s="136"/>
      <c r="J108" s="31" t="s">
        <v>19</v>
      </c>
      <c r="L108" s="125" t="str">
        <f>IF(M108=0,"",C28)</f>
        <v/>
      </c>
      <c r="M108" s="122">
        <f>IF(G28=1,G28,0)</f>
        <v>0</v>
      </c>
      <c r="N108" s="33">
        <v>5</v>
      </c>
      <c r="P108" s="134"/>
      <c r="Q108" s="44"/>
      <c r="R108" s="45"/>
      <c r="S108" s="139" t="s">
        <v>11</v>
      </c>
      <c r="T108" s="38"/>
      <c r="U108" s="36">
        <f>E27</f>
        <v>0</v>
      </c>
    </row>
    <row r="109" spans="9:21" ht="16.5" thickTop="1" thickBot="1">
      <c r="I109" s="137"/>
      <c r="J109" s="56" t="s">
        <v>21</v>
      </c>
      <c r="K109" s="57"/>
      <c r="L109" s="138" t="str">
        <f>IF(M109=0,"",C28)</f>
        <v/>
      </c>
      <c r="M109" s="122">
        <f>IF(G28=0.9999999995,G28,0)</f>
        <v>0</v>
      </c>
      <c r="N109" s="33">
        <v>7</v>
      </c>
      <c r="P109" s="131" t="s">
        <v>100</v>
      </c>
      <c r="Q109" s="53"/>
      <c r="R109" s="36" t="s">
        <v>12</v>
      </c>
      <c r="S109" s="136"/>
      <c r="T109" s="38"/>
      <c r="U109" s="36" t="s">
        <v>12</v>
      </c>
    </row>
    <row r="110" spans="9:21" ht="15.75" thickBot="1">
      <c r="I110" s="135" t="s">
        <v>103</v>
      </c>
      <c r="J110" s="16" t="s">
        <v>14</v>
      </c>
      <c r="L110" s="125" t="str">
        <f>IF(M110=0,"",C29)</f>
        <v/>
      </c>
      <c r="M110" s="122">
        <f>IF(G29=1.0000000007,G29,0)</f>
        <v>0</v>
      </c>
      <c r="N110" s="33">
        <v>1</v>
      </c>
      <c r="P110" s="130" t="s">
        <v>20</v>
      </c>
      <c r="Q110" s="53">
        <f>F25</f>
        <v>0</v>
      </c>
      <c r="R110" s="36">
        <f>E25</f>
        <v>0</v>
      </c>
      <c r="S110" s="136"/>
      <c r="T110" s="38"/>
      <c r="U110" s="36"/>
    </row>
    <row r="111" spans="9:21" ht="15.75" thickBot="1">
      <c r="I111" s="136">
        <v>23</v>
      </c>
      <c r="J111" s="31" t="s">
        <v>16</v>
      </c>
      <c r="L111" s="125" t="str">
        <f>IF(M111=0,"",C29)</f>
        <v/>
      </c>
      <c r="M111" s="122">
        <f>IF(G29=1.0000000005,G29,0)</f>
        <v>0</v>
      </c>
      <c r="N111" s="33">
        <v>3</v>
      </c>
      <c r="P111" s="131"/>
      <c r="Q111" s="53"/>
      <c r="R111" s="36" t="s">
        <v>12</v>
      </c>
      <c r="S111" s="135" t="s">
        <v>102</v>
      </c>
      <c r="T111" s="24"/>
      <c r="U111" s="23"/>
    </row>
    <row r="112" spans="9:21" ht="15.75" thickBot="1">
      <c r="I112" s="136"/>
      <c r="J112" s="31" t="s">
        <v>19</v>
      </c>
      <c r="L112" s="125" t="str">
        <f>IF(M112=0,"",C29)</f>
        <v/>
      </c>
      <c r="M112" s="122">
        <f>IF(G29=1,G29,0)</f>
        <v>0</v>
      </c>
      <c r="N112" s="33">
        <v>5</v>
      </c>
      <c r="P112" s="132"/>
      <c r="Q112" s="53"/>
      <c r="R112" s="36"/>
      <c r="S112" s="139" t="s">
        <v>15</v>
      </c>
      <c r="T112" s="38"/>
      <c r="U112" s="36">
        <f>E28</f>
        <v>0</v>
      </c>
    </row>
    <row r="113" spans="9:21" ht="15.75" thickBot="1">
      <c r="I113" s="137"/>
      <c r="J113" s="56" t="s">
        <v>21</v>
      </c>
      <c r="K113" s="57"/>
      <c r="L113" s="138" t="str">
        <f>IF(M113=0,"",C29)</f>
        <v/>
      </c>
      <c r="M113" s="122">
        <f>IF(G29=0.9999999995,G29,0)</f>
        <v>0</v>
      </c>
      <c r="N113" s="33">
        <v>7</v>
      </c>
      <c r="Q113" s="53"/>
      <c r="R113" s="36"/>
      <c r="S113" s="136"/>
      <c r="T113" s="38"/>
      <c r="U113" s="36" t="s">
        <v>12</v>
      </c>
    </row>
    <row r="114" spans="9:21" ht="15.75" thickBot="1">
      <c r="I114" s="135" t="s">
        <v>104</v>
      </c>
      <c r="J114" s="16" t="s">
        <v>14</v>
      </c>
      <c r="L114" s="125" t="str">
        <f>IF(M114=0,"",C30)</f>
        <v/>
      </c>
      <c r="M114" s="122">
        <f>IF(G30=1.0000000007,G30,0)</f>
        <v>0</v>
      </c>
      <c r="N114" s="33">
        <v>1</v>
      </c>
      <c r="Q114" s="53" t="str">
        <f>F26</f>
        <v xml:space="preserve"> </v>
      </c>
      <c r="R114" s="36">
        <f>E26</f>
        <v>0</v>
      </c>
      <c r="S114" s="140"/>
      <c r="T114" s="46"/>
      <c r="U114" s="45"/>
    </row>
    <row r="115" spans="9:21" ht="15.75" thickBot="1">
      <c r="I115" s="136">
        <v>24</v>
      </c>
      <c r="J115" s="31" t="s">
        <v>16</v>
      </c>
      <c r="L115" s="125" t="str">
        <f>IF(M115=0,"",C30)</f>
        <v/>
      </c>
      <c r="M115" s="122">
        <f>IF(G30=1.0000000005,G30,0)</f>
        <v>0</v>
      </c>
      <c r="N115" s="33">
        <v>3</v>
      </c>
      <c r="Q115" s="53"/>
      <c r="R115" s="36" t="s">
        <v>12</v>
      </c>
      <c r="S115" s="136" t="s">
        <v>103</v>
      </c>
      <c r="T115" s="38"/>
      <c r="U115" s="36"/>
    </row>
    <row r="116" spans="9:21" ht="15.75" thickBot="1">
      <c r="I116" s="136"/>
      <c r="J116" s="31" t="s">
        <v>19</v>
      </c>
      <c r="L116" s="125" t="str">
        <f>IF(M116=0,"",C30)</f>
        <v/>
      </c>
      <c r="M116" s="122">
        <f>IF(G30=1,G30,0)</f>
        <v>0</v>
      </c>
      <c r="N116" s="33">
        <v>5</v>
      </c>
      <c r="Q116" s="44"/>
      <c r="R116" s="45"/>
      <c r="S116" s="139" t="s">
        <v>33</v>
      </c>
      <c r="T116" s="38"/>
      <c r="U116" s="36">
        <f>E29</f>
        <v>0</v>
      </c>
    </row>
    <row r="117" spans="9:21" ht="15.75" thickBot="1">
      <c r="I117" s="137"/>
      <c r="J117" s="56" t="s">
        <v>21</v>
      </c>
      <c r="K117" s="57"/>
      <c r="L117" s="138" t="str">
        <f>IF(M117=0,"",C30)</f>
        <v/>
      </c>
      <c r="M117" s="122">
        <f>IF(G30=0.9999999995,G30,0)</f>
        <v>0</v>
      </c>
      <c r="N117" s="33">
        <v>7</v>
      </c>
      <c r="S117" s="136"/>
      <c r="T117" s="38"/>
      <c r="U117" s="36" t="s">
        <v>12</v>
      </c>
    </row>
    <row r="118" spans="9:21" ht="15.75" thickBot="1">
      <c r="I118" s="135" t="s">
        <v>105</v>
      </c>
      <c r="J118" s="16" t="s">
        <v>14</v>
      </c>
      <c r="L118" s="125" t="str">
        <f>IF(M118=0,"",C31)</f>
        <v/>
      </c>
      <c r="M118" s="122">
        <f>IF(G31=1.0000000007,G31,0)</f>
        <v>0</v>
      </c>
      <c r="N118" s="33">
        <v>1</v>
      </c>
      <c r="S118" s="136"/>
      <c r="T118" s="38"/>
      <c r="U118" s="36"/>
    </row>
    <row r="119" spans="9:21" ht="15.75" thickBot="1">
      <c r="I119" s="136">
        <v>25</v>
      </c>
      <c r="J119" s="31" t="s">
        <v>16</v>
      </c>
      <c r="L119" s="125" t="str">
        <f>IF(M119=0,"",C31)</f>
        <v/>
      </c>
      <c r="M119" s="122">
        <f>IF(G31=1.0000000005,G31,0)</f>
        <v>0</v>
      </c>
      <c r="N119" s="33">
        <v>3</v>
      </c>
      <c r="S119" s="135" t="s">
        <v>104</v>
      </c>
      <c r="T119" s="24"/>
      <c r="U119" s="23"/>
    </row>
    <row r="120" spans="9:21" ht="15.75" thickBot="1">
      <c r="I120" s="136"/>
      <c r="J120" s="31" t="s">
        <v>19</v>
      </c>
      <c r="L120" s="125" t="str">
        <f>IF(M120=0,"",C31)</f>
        <v/>
      </c>
      <c r="M120" s="122">
        <f>IF(G31=1,G31,0)</f>
        <v>0</v>
      </c>
      <c r="N120" s="33">
        <v>5</v>
      </c>
      <c r="S120" s="139" t="s">
        <v>50</v>
      </c>
      <c r="T120" s="38"/>
      <c r="U120" s="36"/>
    </row>
    <row r="121" spans="9:21" ht="15.75" thickBot="1">
      <c r="I121" s="141"/>
      <c r="J121" s="31" t="s">
        <v>21</v>
      </c>
      <c r="L121" s="125" t="str">
        <f>IF(M121=0,"",C31)</f>
        <v/>
      </c>
      <c r="M121" s="122">
        <f>IF(G31=0.9999999995,G31,0)</f>
        <v>0</v>
      </c>
      <c r="N121" s="33">
        <v>7</v>
      </c>
      <c r="S121" s="136"/>
      <c r="T121" s="38"/>
      <c r="U121" s="36">
        <f>E30</f>
        <v>0</v>
      </c>
    </row>
    <row r="122" spans="9:21" ht="15.75" thickBot="1">
      <c r="I122" s="135" t="s">
        <v>106</v>
      </c>
      <c r="J122" s="12" t="s">
        <v>14</v>
      </c>
      <c r="K122" s="12"/>
      <c r="L122" s="122" t="str">
        <f>IF(M122=0,"",C32)</f>
        <v/>
      </c>
      <c r="M122" s="122">
        <f>IF(G32=1.0000000007,G32,0)</f>
        <v>0</v>
      </c>
      <c r="N122" s="48">
        <v>1</v>
      </c>
      <c r="P122" s="104"/>
      <c r="S122" s="140"/>
      <c r="T122" s="46"/>
      <c r="U122" s="45"/>
    </row>
    <row r="123" spans="9:21">
      <c r="I123" s="136">
        <v>26</v>
      </c>
      <c r="J123" s="17" t="s">
        <v>16</v>
      </c>
      <c r="L123" s="125" t="str">
        <f>IF(M123=0,"",C32)</f>
        <v/>
      </c>
      <c r="M123" s="125">
        <f>IF(G32=1.0000000005,G32,0)</f>
        <v>0</v>
      </c>
      <c r="N123" s="52">
        <v>3</v>
      </c>
      <c r="S123" s="136" t="s">
        <v>105</v>
      </c>
      <c r="T123" s="38"/>
      <c r="U123" s="36"/>
    </row>
    <row r="124" spans="9:21">
      <c r="I124" s="136"/>
      <c r="J124" s="17" t="s">
        <v>19</v>
      </c>
      <c r="L124" s="125" t="str">
        <f>IF(M124=0,"",C32)</f>
        <v/>
      </c>
      <c r="M124" s="125">
        <f>IF(G32=1,G32,0)</f>
        <v>0</v>
      </c>
      <c r="N124" s="52">
        <v>5</v>
      </c>
      <c r="S124" s="139" t="s">
        <v>18</v>
      </c>
      <c r="T124" s="38"/>
      <c r="U124" s="36">
        <f>E31</f>
        <v>0</v>
      </c>
    </row>
    <row r="125" spans="9:21" ht="15.75" thickBot="1">
      <c r="I125" s="140"/>
      <c r="J125" s="57" t="s">
        <v>21</v>
      </c>
      <c r="K125" s="57"/>
      <c r="L125" s="138" t="str">
        <f>IF(M125=0,"",C32)</f>
        <v/>
      </c>
      <c r="M125" s="138">
        <f>IF(G32=0.9999999995,G32,0)</f>
        <v>0</v>
      </c>
      <c r="N125" s="58">
        <v>7</v>
      </c>
      <c r="S125" s="136"/>
      <c r="T125" s="38"/>
      <c r="U125" s="36" t="s">
        <v>12</v>
      </c>
    </row>
    <row r="126" spans="9:21" ht="15.75" thickBot="1">
      <c r="N126" s="72" t="s">
        <v>12</v>
      </c>
      <c r="Q126" s="142"/>
      <c r="R126" s="106"/>
      <c r="S126" s="136"/>
      <c r="T126" s="38"/>
      <c r="U126" s="36"/>
    </row>
    <row r="127" spans="9:21">
      <c r="N127" s="72" t="s">
        <v>12</v>
      </c>
      <c r="S127" s="135" t="s">
        <v>106</v>
      </c>
      <c r="T127" s="38"/>
      <c r="U127" s="36"/>
    </row>
    <row r="128" spans="9:21">
      <c r="N128" s="72" t="s">
        <v>12</v>
      </c>
      <c r="S128" s="139" t="s">
        <v>20</v>
      </c>
      <c r="T128" s="38"/>
      <c r="U128" s="36"/>
    </row>
    <row r="129" spans="14:27">
      <c r="N129" s="72" t="s">
        <v>12</v>
      </c>
      <c r="S129" s="136"/>
      <c r="T129" s="38"/>
      <c r="U129" s="36">
        <f>E32</f>
        <v>0</v>
      </c>
    </row>
    <row r="130" spans="14:27" ht="15.75" thickBot="1">
      <c r="N130" s="72" t="s">
        <v>12</v>
      </c>
      <c r="S130" s="140"/>
      <c r="T130" s="46"/>
      <c r="U130" s="45"/>
      <c r="X130" s="72"/>
      <c r="Y130" s="72"/>
      <c r="Z130" s="72"/>
      <c r="AA130" s="72"/>
    </row>
    <row r="131" spans="14:27">
      <c r="N131" s="72" t="s">
        <v>12</v>
      </c>
      <c r="X131" s="62" t="s">
        <v>12</v>
      </c>
      <c r="Y131" s="143"/>
      <c r="Z131" s="143"/>
      <c r="AA131" s="72"/>
    </row>
    <row r="132" spans="14:27">
      <c r="N132" s="72" t="s">
        <v>12</v>
      </c>
      <c r="X132" s="143" t="s">
        <v>12</v>
      </c>
      <c r="Y132" s="143"/>
      <c r="Z132" s="143">
        <v>4</v>
      </c>
      <c r="AA132" s="72"/>
    </row>
    <row r="133" spans="14:27">
      <c r="N133" s="72" t="s">
        <v>12</v>
      </c>
      <c r="X133" s="62"/>
      <c r="Y133" s="143"/>
      <c r="Z133" s="143" t="s">
        <v>12</v>
      </c>
      <c r="AA133" s="72"/>
    </row>
    <row r="134" spans="14:27">
      <c r="N134" s="72" t="s">
        <v>12</v>
      </c>
      <c r="X134" s="62"/>
      <c r="Y134" s="143"/>
      <c r="Z134" s="143"/>
      <c r="AA134" s="72"/>
    </row>
    <row r="135" spans="14:27">
      <c r="N135" s="72" t="s">
        <v>12</v>
      </c>
      <c r="X135" s="62" t="s">
        <v>12</v>
      </c>
      <c r="Y135" s="143"/>
      <c r="Z135" s="143"/>
      <c r="AA135" s="72"/>
    </row>
    <row r="136" spans="14:27">
      <c r="N136" s="72" t="s">
        <v>12</v>
      </c>
      <c r="X136" s="143" t="s">
        <v>12</v>
      </c>
      <c r="Y136" s="143"/>
      <c r="Z136" s="143">
        <v>4</v>
      </c>
      <c r="AA136" s="72"/>
    </row>
    <row r="137" spans="14:27">
      <c r="N137" s="72" t="s">
        <v>12</v>
      </c>
      <c r="X137" s="62" t="s">
        <v>12</v>
      </c>
      <c r="Y137" s="143"/>
      <c r="Z137" s="143" t="s">
        <v>12</v>
      </c>
      <c r="AA137" s="72"/>
    </row>
    <row r="138" spans="14:27">
      <c r="N138" s="72" t="s">
        <v>12</v>
      </c>
      <c r="X138" s="62"/>
      <c r="Y138" s="143"/>
      <c r="Z138" s="143"/>
      <c r="AA138" s="72"/>
    </row>
    <row r="139" spans="14:27">
      <c r="N139" s="72" t="s">
        <v>12</v>
      </c>
      <c r="X139" s="62" t="s">
        <v>12</v>
      </c>
      <c r="Y139" s="143"/>
      <c r="Z139" s="143"/>
      <c r="AA139" s="72"/>
    </row>
    <row r="140" spans="14:27">
      <c r="N140" s="72" t="s">
        <v>12</v>
      </c>
      <c r="X140" s="143" t="s">
        <v>12</v>
      </c>
      <c r="Y140" s="143"/>
      <c r="Z140" s="143">
        <v>4</v>
      </c>
      <c r="AA140" s="72"/>
    </row>
    <row r="141" spans="14:27" ht="15.75" thickBot="1">
      <c r="N141" s="82" t="s">
        <v>12</v>
      </c>
      <c r="X141" s="62" t="s">
        <v>12</v>
      </c>
      <c r="Y141" s="143"/>
      <c r="Z141" s="143" t="s">
        <v>12</v>
      </c>
      <c r="AA141" s="72"/>
    </row>
    <row r="142" spans="14:27">
      <c r="X142" s="62"/>
      <c r="Y142" s="143"/>
      <c r="Z142" s="143"/>
      <c r="AA142" s="72"/>
    </row>
    <row r="143" spans="14:27">
      <c r="X143" s="62" t="s">
        <v>12</v>
      </c>
      <c r="Y143" s="143"/>
      <c r="Z143" s="143"/>
      <c r="AA143" s="72"/>
    </row>
    <row r="144" spans="14:27">
      <c r="X144" s="143" t="s">
        <v>12</v>
      </c>
      <c r="Y144" s="143"/>
      <c r="Z144" s="143"/>
      <c r="AA144" s="72"/>
    </row>
    <row r="145" spans="24:27">
      <c r="X145" s="62" t="s">
        <v>12</v>
      </c>
      <c r="Y145" s="143"/>
      <c r="Z145" s="143">
        <v>4</v>
      </c>
      <c r="AA145" s="72"/>
    </row>
    <row r="146" spans="24:27">
      <c r="X146" s="62"/>
      <c r="Y146" s="143"/>
      <c r="Z146" s="143"/>
      <c r="AA146" s="72"/>
    </row>
    <row r="147" spans="24:27">
      <c r="X147" s="136" t="s">
        <v>12</v>
      </c>
      <c r="Y147" s="38"/>
      <c r="Z147" s="36"/>
    </row>
    <row r="148" spans="24:27">
      <c r="X148" s="139" t="s">
        <v>12</v>
      </c>
      <c r="Y148" s="38"/>
      <c r="Z148" s="36">
        <v>4</v>
      </c>
    </row>
    <row r="149" spans="24:27">
      <c r="X149" s="136" t="s">
        <v>12</v>
      </c>
      <c r="Y149" s="38"/>
      <c r="Z149" s="36" t="s">
        <v>12</v>
      </c>
    </row>
    <row r="150" spans="24:27" ht="15.75" thickBot="1">
      <c r="X150" s="136"/>
      <c r="Y150" s="38"/>
      <c r="Z150" s="36"/>
    </row>
    <row r="151" spans="24:27">
      <c r="X151" s="135" t="s">
        <v>12</v>
      </c>
      <c r="Y151" s="38"/>
      <c r="Z151" s="36"/>
    </row>
    <row r="152" spans="24:27">
      <c r="X152" s="139" t="s">
        <v>12</v>
      </c>
      <c r="Y152" s="38"/>
      <c r="Z152" s="36"/>
    </row>
    <row r="153" spans="24:27">
      <c r="X153" s="136"/>
      <c r="Y153" s="38"/>
      <c r="Z153" s="36">
        <v>4</v>
      </c>
    </row>
    <row r="154" spans="24:27" ht="15.75" thickBot="1">
      <c r="X154" s="140"/>
      <c r="Y154" s="46"/>
      <c r="Z154" s="45"/>
    </row>
  </sheetData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R1:V40"/>
  <sheetViews>
    <sheetView tabSelected="1" zoomScale="86" zoomScaleNormal="86" workbookViewId="0">
      <selection activeCell="T7" sqref="T7"/>
    </sheetView>
  </sheetViews>
  <sheetFormatPr baseColWidth="10" defaultRowHeight="15"/>
  <cols>
    <col min="18" max="18" width="15.5703125" customWidth="1"/>
    <col min="19" max="19" width="27" customWidth="1"/>
    <col min="21" max="21" width="16.5703125" customWidth="1"/>
    <col min="22" max="22" width="24.28515625" customWidth="1"/>
  </cols>
  <sheetData>
    <row r="1" spans="18:22">
      <c r="R1" t="s">
        <v>122</v>
      </c>
    </row>
    <row r="2" spans="18:22">
      <c r="R2" t="s">
        <v>123</v>
      </c>
    </row>
    <row r="3" spans="18:22">
      <c r="R3" t="s">
        <v>124</v>
      </c>
    </row>
    <row r="4" spans="18:22">
      <c r="R4" t="s">
        <v>125</v>
      </c>
    </row>
    <row r="5" spans="18:22">
      <c r="R5" s="8" t="s">
        <v>121</v>
      </c>
    </row>
    <row r="6" spans="18:22" ht="58.5" customHeight="1" thickBot="1">
      <c r="R6" s="167" t="s">
        <v>110</v>
      </c>
      <c r="S6" s="167" t="s">
        <v>6</v>
      </c>
      <c r="T6" s="167" t="s">
        <v>111</v>
      </c>
      <c r="U6" s="167" t="s">
        <v>113</v>
      </c>
      <c r="V6" s="167" t="s">
        <v>116</v>
      </c>
    </row>
    <row r="7" spans="18:22" ht="18.75" customHeight="1">
      <c r="R7" s="187" t="s">
        <v>109</v>
      </c>
      <c r="S7" s="157" t="s">
        <v>29</v>
      </c>
      <c r="T7" s="174" t="s">
        <v>52</v>
      </c>
      <c r="U7" s="174">
        <v>5</v>
      </c>
      <c r="V7" s="174" t="s">
        <v>30</v>
      </c>
    </row>
    <row r="8" spans="18:22" ht="26.25">
      <c r="R8" s="188"/>
      <c r="S8" s="158" t="s">
        <v>23</v>
      </c>
      <c r="T8" s="175" t="s">
        <v>40</v>
      </c>
      <c r="U8" s="175">
        <v>3</v>
      </c>
      <c r="V8" s="183" t="s">
        <v>126</v>
      </c>
    </row>
    <row r="9" spans="18:22">
      <c r="R9" s="160"/>
      <c r="S9" s="158" t="s">
        <v>15</v>
      </c>
      <c r="T9" s="175" t="s">
        <v>40</v>
      </c>
      <c r="U9" s="175">
        <v>2</v>
      </c>
      <c r="V9" s="175" t="s">
        <v>64</v>
      </c>
    </row>
    <row r="10" spans="18:22">
      <c r="R10" s="160"/>
      <c r="S10" s="159" t="s">
        <v>33</v>
      </c>
      <c r="T10" s="175" t="s">
        <v>52</v>
      </c>
      <c r="U10" s="175">
        <v>0</v>
      </c>
      <c r="V10" s="175" t="s">
        <v>12</v>
      </c>
    </row>
    <row r="11" spans="18:22">
      <c r="R11" s="160"/>
      <c r="S11" s="159" t="s">
        <v>27</v>
      </c>
      <c r="T11" s="176" t="s">
        <v>45</v>
      </c>
      <c r="U11" s="176">
        <v>4</v>
      </c>
      <c r="V11" s="176" t="s">
        <v>53</v>
      </c>
    </row>
    <row r="12" spans="18:22">
      <c r="R12" s="169"/>
      <c r="S12" s="170" t="s">
        <v>18</v>
      </c>
      <c r="T12" s="177" t="s">
        <v>40</v>
      </c>
      <c r="U12" s="177">
        <v>4</v>
      </c>
      <c r="V12" s="177" t="s">
        <v>53</v>
      </c>
    </row>
    <row r="13" spans="18:22">
      <c r="R13" s="184" t="s">
        <v>107</v>
      </c>
      <c r="S13" s="171" t="s">
        <v>11</v>
      </c>
      <c r="T13" s="178" t="s">
        <v>40</v>
      </c>
      <c r="U13" s="178">
        <v>0</v>
      </c>
      <c r="V13" s="178" t="s">
        <v>12</v>
      </c>
    </row>
    <row r="14" spans="18:22">
      <c r="R14" s="185"/>
      <c r="S14" s="168" t="s">
        <v>44</v>
      </c>
      <c r="T14" s="175" t="s">
        <v>45</v>
      </c>
      <c r="U14" s="175">
        <v>0</v>
      </c>
      <c r="V14" s="175" t="s">
        <v>12</v>
      </c>
    </row>
    <row r="15" spans="18:22">
      <c r="R15" s="185"/>
      <c r="S15" s="168" t="s">
        <v>33</v>
      </c>
      <c r="T15" s="175" t="s">
        <v>47</v>
      </c>
      <c r="U15" s="175">
        <v>0</v>
      </c>
      <c r="V15" s="175" t="s">
        <v>12</v>
      </c>
    </row>
    <row r="16" spans="18:22">
      <c r="R16" s="185"/>
      <c r="S16" s="161" t="s">
        <v>50</v>
      </c>
      <c r="T16" s="175" t="s">
        <v>45</v>
      </c>
      <c r="U16" s="175">
        <v>0</v>
      </c>
      <c r="V16" s="175" t="s">
        <v>12</v>
      </c>
    </row>
    <row r="17" spans="18:22">
      <c r="R17" s="185"/>
      <c r="S17" s="161" t="s">
        <v>18</v>
      </c>
      <c r="T17" s="179" t="s">
        <v>52</v>
      </c>
      <c r="U17" s="179">
        <v>5</v>
      </c>
      <c r="V17" s="179" t="s">
        <v>53</v>
      </c>
    </row>
    <row r="18" spans="18:22">
      <c r="R18" s="186"/>
      <c r="S18" s="173" t="s">
        <v>20</v>
      </c>
      <c r="T18" s="180" t="s">
        <v>45</v>
      </c>
      <c r="U18" s="180">
        <v>4</v>
      </c>
      <c r="V18" s="180" t="s">
        <v>53</v>
      </c>
    </row>
    <row r="19" spans="18:22">
      <c r="R19" s="162" t="s">
        <v>108</v>
      </c>
      <c r="S19" s="158" t="s">
        <v>11</v>
      </c>
      <c r="T19" s="176" t="s">
        <v>40</v>
      </c>
      <c r="U19" s="176">
        <v>0</v>
      </c>
      <c r="V19" s="176" t="s">
        <v>12</v>
      </c>
    </row>
    <row r="20" spans="18:22">
      <c r="R20" s="163"/>
      <c r="S20" s="159" t="s">
        <v>15</v>
      </c>
      <c r="T20" s="175" t="s">
        <v>45</v>
      </c>
      <c r="U20" s="175">
        <v>0</v>
      </c>
      <c r="V20" s="175" t="s">
        <v>12</v>
      </c>
    </row>
    <row r="21" spans="18:22">
      <c r="R21" s="163"/>
      <c r="S21" s="159" t="s">
        <v>18</v>
      </c>
      <c r="T21" s="175" t="s">
        <v>52</v>
      </c>
      <c r="U21" s="175">
        <v>0</v>
      </c>
      <c r="V21" s="175" t="s">
        <v>12</v>
      </c>
    </row>
    <row r="22" spans="18:22">
      <c r="R22" s="163"/>
      <c r="S22" s="159" t="s">
        <v>20</v>
      </c>
      <c r="T22" s="175" t="s">
        <v>40</v>
      </c>
      <c r="U22" s="175">
        <v>0</v>
      </c>
      <c r="V22" s="175" t="s">
        <v>12</v>
      </c>
    </row>
    <row r="23" spans="18:22">
      <c r="R23" s="182" t="s">
        <v>75</v>
      </c>
      <c r="S23" s="172" t="s">
        <v>23</v>
      </c>
      <c r="T23" s="178" t="s">
        <v>40</v>
      </c>
      <c r="U23" s="178">
        <v>0</v>
      </c>
      <c r="V23" s="178" t="s">
        <v>12</v>
      </c>
    </row>
    <row r="24" spans="18:22">
      <c r="R24" s="164"/>
      <c r="S24" s="159" t="s">
        <v>25</v>
      </c>
      <c r="T24" s="175" t="s">
        <v>40</v>
      </c>
      <c r="U24" s="175">
        <v>0</v>
      </c>
      <c r="V24" s="175" t="s">
        <v>12</v>
      </c>
    </row>
    <row r="25" spans="18:22">
      <c r="R25" s="164"/>
      <c r="S25" s="159" t="s">
        <v>15</v>
      </c>
      <c r="T25" s="175" t="s">
        <v>45</v>
      </c>
      <c r="U25" s="175">
        <v>4</v>
      </c>
      <c r="V25" s="175" t="s">
        <v>61</v>
      </c>
    </row>
    <row r="26" spans="18:22" ht="15.75" thickBot="1">
      <c r="R26" s="165"/>
      <c r="S26" s="166" t="s">
        <v>27</v>
      </c>
      <c r="T26" s="181" t="s">
        <v>40</v>
      </c>
      <c r="U26" s="181">
        <v>0</v>
      </c>
      <c r="V26" s="181" t="s">
        <v>12</v>
      </c>
    </row>
    <row r="27" spans="18:22">
      <c r="R27" s="149"/>
      <c r="S27" s="145"/>
      <c r="T27" s="146"/>
      <c r="U27" s="147"/>
      <c r="V27" s="147"/>
    </row>
    <row r="28" spans="18:22">
      <c r="R28" s="150"/>
      <c r="S28" s="145"/>
      <c r="T28" s="146"/>
      <c r="U28" s="147"/>
      <c r="V28" s="147"/>
    </row>
    <row r="29" spans="18:22">
      <c r="R29" s="150" t="s">
        <v>112</v>
      </c>
      <c r="S29" s="151" t="s">
        <v>40</v>
      </c>
      <c r="T29" s="145" t="s">
        <v>117</v>
      </c>
      <c r="U29" s="145"/>
      <c r="V29" s="154"/>
    </row>
    <row r="30" spans="18:22">
      <c r="R30" s="150"/>
      <c r="S30" s="152" t="s">
        <v>47</v>
      </c>
      <c r="T30" s="145" t="s">
        <v>118</v>
      </c>
      <c r="U30" s="148"/>
      <c r="V30" s="155"/>
    </row>
    <row r="31" spans="18:22">
      <c r="R31" s="150"/>
      <c r="S31" s="152" t="s">
        <v>45</v>
      </c>
      <c r="T31" s="145" t="s">
        <v>119</v>
      </c>
      <c r="U31" s="148"/>
      <c r="V31" s="144"/>
    </row>
    <row r="32" spans="18:22">
      <c r="R32" s="150"/>
      <c r="S32" s="152" t="s">
        <v>52</v>
      </c>
      <c r="T32" s="145" t="s">
        <v>120</v>
      </c>
      <c r="U32" s="148"/>
      <c r="V32" s="156"/>
    </row>
    <row r="33" spans="18:20">
      <c r="S33" s="153"/>
    </row>
    <row r="34" spans="18:20">
      <c r="R34" t="s">
        <v>113</v>
      </c>
    </row>
    <row r="35" spans="18:20">
      <c r="S35">
        <v>0</v>
      </c>
      <c r="T35" t="s">
        <v>115</v>
      </c>
    </row>
    <row r="36" spans="18:20">
      <c r="S36">
        <v>1</v>
      </c>
    </row>
    <row r="37" spans="18:20">
      <c r="S37">
        <v>2</v>
      </c>
    </row>
    <row r="38" spans="18:20">
      <c r="S38">
        <v>3</v>
      </c>
    </row>
    <row r="39" spans="18:20">
      <c r="S39">
        <v>4</v>
      </c>
    </row>
    <row r="40" spans="18:20">
      <c r="S40">
        <v>5</v>
      </c>
      <c r="T40" t="s">
        <v>114</v>
      </c>
    </row>
  </sheetData>
  <sheetProtection sheet="1" objects="1" scenarios="1" selectLockedCells="1"/>
  <protectedRanges>
    <protectedRange sqref="R7:V26" name="Bereich1"/>
  </protectedRanges>
  <mergeCells count="2">
    <mergeCell ref="R13:R18"/>
    <mergeCell ref="R7:R8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CFL hh92 (2)</vt:lpstr>
      <vt:lpstr>Barrier diagramm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</dc:creator>
  <cp:lastModifiedBy>Christine</cp:lastModifiedBy>
  <dcterms:created xsi:type="dcterms:W3CDTF">2011-04-28T09:15:33Z</dcterms:created>
  <dcterms:modified xsi:type="dcterms:W3CDTF">2011-05-06T13:12:23Z</dcterms:modified>
</cp:coreProperties>
</file>